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 tabRatio="920"/>
  </bookViews>
  <sheets>
    <sheet name="კრებსითი" sheetId="68" r:id="rId1"/>
    <sheet name="დემონტაჟი" sheetId="55" r:id="rId2"/>
    <sheet name="I ბლოკი" sheetId="40" r:id="rId3"/>
    <sheet name="II ბლოკი" sheetId="50" r:id="rId4"/>
    <sheet name="III ბლოკი" sheetId="37" r:id="rId5"/>
    <sheet name="IV ბლოკი" sheetId="51" r:id="rId6"/>
    <sheet name="დენდ" sheetId="70" r:id="rId7"/>
    <sheet name="ვიდე" sheetId="71" r:id="rId8"/>
  </sheets>
  <externalReferences>
    <externalReference r:id="rId9"/>
  </externalReferences>
  <definedNames>
    <definedName name="_xlnm._FilterDatabase" localSheetId="2" hidden="1">'I ბლოკი'!$A$4:$U$171</definedName>
    <definedName name="_xlnm._FilterDatabase" localSheetId="3" hidden="1">'II ბლოკი'!$A$4:$N$293</definedName>
    <definedName name="_xlnm._FilterDatabase" localSheetId="5" hidden="1">'IV ბლოკი'!$A$4:$N$706</definedName>
    <definedName name="_xlnm._FilterDatabase" localSheetId="6" hidden="1">დენდ!$A$4:$T$4</definedName>
    <definedName name="_xlnm._FilterDatabase" localSheetId="7" hidden="1">ვიდე!$A$5:$P$84</definedName>
    <definedName name="prig">[1]PRE_RIG!$A$12:$AY$194</definedName>
    <definedName name="_xlnm.Print_Area" localSheetId="2">'I ბლოკი'!$A$1:$N$171</definedName>
    <definedName name="_xlnm.Print_Area" localSheetId="3">'II ბლოკი'!$A$1:$N$293</definedName>
    <definedName name="_xlnm.Print_Area" localSheetId="4">'III ბლოკი'!$A$1:$N$47</definedName>
    <definedName name="_xlnm.Print_Area" localSheetId="5">'IV ბლოკი'!$A$1:$N$706</definedName>
    <definedName name="_xlnm.Print_Area" localSheetId="1">დემონტაჟი!$A$1:$N$37</definedName>
    <definedName name="_xlnm.Print_Area" localSheetId="6">დენდ!$A$1:$N$11</definedName>
    <definedName name="_xlnm.Print_Area" localSheetId="7">ვიდე!$A$2:$P$84</definedName>
    <definedName name="_xlnm.Print_Area" localSheetId="0">კრებსითი!$A$1:$D$28</definedName>
    <definedName name="_xlnm.Print_Titles" localSheetId="6">დენდ!$4:$4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68"/>
  <c r="O70" i="71"/>
  <c r="O71"/>
  <c r="O72"/>
  <c r="O73"/>
  <c r="O74"/>
  <c r="O75"/>
  <c r="O76"/>
  <c r="O77"/>
  <c r="O78"/>
  <c r="O69"/>
  <c r="L70"/>
  <c r="L71"/>
  <c r="L72"/>
  <c r="L73"/>
  <c r="L74"/>
  <c r="L75"/>
  <c r="L76"/>
  <c r="L77"/>
  <c r="L78"/>
  <c r="L69"/>
  <c r="I70"/>
  <c r="I71"/>
  <c r="I72"/>
  <c r="I73"/>
  <c r="I74"/>
  <c r="I75"/>
  <c r="I76"/>
  <c r="I77"/>
  <c r="I78"/>
  <c r="I69"/>
  <c r="O46"/>
  <c r="O47"/>
  <c r="O48"/>
  <c r="O49"/>
  <c r="O50"/>
  <c r="O51"/>
  <c r="O52"/>
  <c r="O53"/>
  <c r="O54"/>
  <c r="O55"/>
  <c r="O56"/>
  <c r="O57"/>
  <c r="O58"/>
  <c r="O59"/>
  <c r="O60"/>
  <c r="O61"/>
  <c r="O62"/>
  <c r="L46"/>
  <c r="L47"/>
  <c r="L48"/>
  <c r="L49"/>
  <c r="L50"/>
  <c r="L51"/>
  <c r="L52"/>
  <c r="L53"/>
  <c r="L54"/>
  <c r="L55"/>
  <c r="L56"/>
  <c r="L57"/>
  <c r="L58"/>
  <c r="L59"/>
  <c r="L60"/>
  <c r="L61"/>
  <c r="L62"/>
  <c r="I46"/>
  <c r="I47"/>
  <c r="I48"/>
  <c r="I49"/>
  <c r="I50"/>
  <c r="I51"/>
  <c r="I52"/>
  <c r="I53"/>
  <c r="I54"/>
  <c r="I55"/>
  <c r="I56"/>
  <c r="I57"/>
  <c r="I58"/>
  <c r="I59"/>
  <c r="I60"/>
  <c r="I61"/>
  <c r="I62"/>
  <c r="O45"/>
  <c r="L45"/>
  <c r="I45"/>
  <c r="O25"/>
  <c r="O26"/>
  <c r="O27"/>
  <c r="O28"/>
  <c r="O29"/>
  <c r="O30"/>
  <c r="O31"/>
  <c r="O32"/>
  <c r="O33"/>
  <c r="O34"/>
  <c r="O35"/>
  <c r="O36"/>
  <c r="O37"/>
  <c r="O38"/>
  <c r="O24"/>
  <c r="L25"/>
  <c r="L26"/>
  <c r="L27"/>
  <c r="L28"/>
  <c r="L29"/>
  <c r="L30"/>
  <c r="L31"/>
  <c r="L32"/>
  <c r="L33"/>
  <c r="L34"/>
  <c r="L35"/>
  <c r="L36"/>
  <c r="L37"/>
  <c r="L38"/>
  <c r="L24"/>
  <c r="I25"/>
  <c r="I26"/>
  <c r="I27"/>
  <c r="I28"/>
  <c r="I29"/>
  <c r="I30"/>
  <c r="I31"/>
  <c r="I32"/>
  <c r="I33"/>
  <c r="I34"/>
  <c r="I35"/>
  <c r="I36"/>
  <c r="I37"/>
  <c r="I38"/>
  <c r="I24"/>
  <c r="L8"/>
  <c r="L9"/>
  <c r="L10"/>
  <c r="L11"/>
  <c r="L12"/>
  <c r="L13"/>
  <c r="L14"/>
  <c r="L15"/>
  <c r="L16"/>
  <c r="L17"/>
  <c r="I8"/>
  <c r="I9"/>
  <c r="I10"/>
  <c r="I11"/>
  <c r="I12"/>
  <c r="I13"/>
  <c r="I14"/>
  <c r="I15"/>
  <c r="I16"/>
  <c r="I17"/>
  <c r="O7"/>
  <c r="L7"/>
  <c r="I7"/>
  <c r="M6" i="70"/>
  <c r="M5"/>
  <c r="J6"/>
  <c r="J5"/>
  <c r="G6"/>
  <c r="G5"/>
  <c r="M674" i="51"/>
  <c r="M675"/>
  <c r="M676"/>
  <c r="M677"/>
  <c r="M678"/>
  <c r="M679"/>
  <c r="M680"/>
  <c r="M681"/>
  <c r="M682"/>
  <c r="M683"/>
  <c r="M684"/>
  <c r="M685"/>
  <c r="M686"/>
  <c r="M687"/>
  <c r="M688"/>
  <c r="M689"/>
  <c r="M690"/>
  <c r="M691"/>
  <c r="M692"/>
  <c r="M693"/>
  <c r="M694"/>
  <c r="M695"/>
  <c r="M696"/>
  <c r="M697"/>
  <c r="M698"/>
  <c r="M699"/>
  <c r="M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73"/>
  <c r="M662"/>
  <c r="M663"/>
  <c r="M664"/>
  <c r="M665"/>
  <c r="M666"/>
  <c r="M661"/>
  <c r="J662"/>
  <c r="J663"/>
  <c r="J664"/>
  <c r="J665"/>
  <c r="J666"/>
  <c r="J661"/>
  <c r="G662"/>
  <c r="G663"/>
  <c r="G664"/>
  <c r="G665"/>
  <c r="G666"/>
  <c r="G661"/>
  <c r="M645"/>
  <c r="M646"/>
  <c r="M647"/>
  <c r="M648"/>
  <c r="M649"/>
  <c r="M650"/>
  <c r="M651"/>
  <c r="M652"/>
  <c r="M653"/>
  <c r="M654"/>
  <c r="M644"/>
  <c r="J645"/>
  <c r="J646"/>
  <c r="J647"/>
  <c r="J648"/>
  <c r="J649"/>
  <c r="J650"/>
  <c r="J651"/>
  <c r="J652"/>
  <c r="J653"/>
  <c r="J654"/>
  <c r="J644"/>
  <c r="G645"/>
  <c r="G646"/>
  <c r="G647"/>
  <c r="G648"/>
  <c r="G649"/>
  <c r="G650"/>
  <c r="G651"/>
  <c r="G652"/>
  <c r="G653"/>
  <c r="G654"/>
  <c r="G644"/>
  <c r="M629"/>
  <c r="M630"/>
  <c r="M631"/>
  <c r="M632"/>
  <c r="M633"/>
  <c r="M634"/>
  <c r="M635"/>
  <c r="M636"/>
  <c r="M628"/>
  <c r="J629"/>
  <c r="J630"/>
  <c r="J631"/>
  <c r="J632"/>
  <c r="J633"/>
  <c r="J634"/>
  <c r="J635"/>
  <c r="J636"/>
  <c r="J628"/>
  <c r="G629"/>
  <c r="G630"/>
  <c r="G631"/>
  <c r="G632"/>
  <c r="G633"/>
  <c r="G634"/>
  <c r="G635"/>
  <c r="G636"/>
  <c r="G628"/>
  <c r="M603"/>
  <c r="M604"/>
  <c r="M605"/>
  <c r="M606"/>
  <c r="M607"/>
  <c r="M608"/>
  <c r="M609"/>
  <c r="M610"/>
  <c r="M611"/>
  <c r="M612"/>
  <c r="M613"/>
  <c r="M614"/>
  <c r="M615"/>
  <c r="M616"/>
  <c r="M617"/>
  <c r="M618"/>
  <c r="M619"/>
  <c r="M620"/>
  <c r="M621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M602"/>
  <c r="J602"/>
  <c r="G602"/>
  <c r="M526"/>
  <c r="M527"/>
  <c r="M528"/>
  <c r="M529"/>
  <c r="M530"/>
  <c r="M531"/>
  <c r="M532"/>
  <c r="M533"/>
  <c r="M534"/>
  <c r="M535"/>
  <c r="M536"/>
  <c r="M537"/>
  <c r="M538"/>
  <c r="M539"/>
  <c r="M540"/>
  <c r="M541"/>
  <c r="M542"/>
  <c r="M543"/>
  <c r="M544"/>
  <c r="M545"/>
  <c r="M546"/>
  <c r="M547"/>
  <c r="M548"/>
  <c r="M549"/>
  <c r="M550"/>
  <c r="M551"/>
  <c r="M552"/>
  <c r="M553"/>
  <c r="M554"/>
  <c r="M555"/>
  <c r="M556"/>
  <c r="M557"/>
  <c r="M558"/>
  <c r="M559"/>
  <c r="M560"/>
  <c r="M561"/>
  <c r="M562"/>
  <c r="M563"/>
  <c r="M564"/>
  <c r="M565"/>
  <c r="M566"/>
  <c r="M567"/>
  <c r="M568"/>
  <c r="M569"/>
  <c r="M570"/>
  <c r="M571"/>
  <c r="M572"/>
  <c r="M573"/>
  <c r="M574"/>
  <c r="M575"/>
  <c r="M576"/>
  <c r="M577"/>
  <c r="M578"/>
  <c r="M579"/>
  <c r="M580"/>
  <c r="M581"/>
  <c r="M582"/>
  <c r="M583"/>
  <c r="M584"/>
  <c r="M585"/>
  <c r="M586"/>
  <c r="M587"/>
  <c r="M588"/>
  <c r="M589"/>
  <c r="M590"/>
  <c r="M591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M525"/>
  <c r="J525"/>
  <c r="G525"/>
  <c r="M518"/>
  <c r="M517"/>
  <c r="J518"/>
  <c r="J517"/>
  <c r="G518"/>
  <c r="G517"/>
  <c r="M428"/>
  <c r="M429"/>
  <c r="M430"/>
  <c r="M431"/>
  <c r="M432"/>
  <c r="M433"/>
  <c r="M434"/>
  <c r="M435"/>
  <c r="M436"/>
  <c r="M437"/>
  <c r="M438"/>
  <c r="M439"/>
  <c r="M440"/>
  <c r="M441"/>
  <c r="M442"/>
  <c r="M443"/>
  <c r="M444"/>
  <c r="M445"/>
  <c r="M446"/>
  <c r="M447"/>
  <c r="M448"/>
  <c r="M449"/>
  <c r="M450"/>
  <c r="M451"/>
  <c r="M452"/>
  <c r="M453"/>
  <c r="M454"/>
  <c r="M455"/>
  <c r="M456"/>
  <c r="M457"/>
  <c r="M458"/>
  <c r="M459"/>
  <c r="M460"/>
  <c r="M461"/>
  <c r="M462"/>
  <c r="M463"/>
  <c r="M464"/>
  <c r="M465"/>
  <c r="M466"/>
  <c r="M467"/>
  <c r="M468"/>
  <c r="M469"/>
  <c r="M470"/>
  <c r="M471"/>
  <c r="M472"/>
  <c r="M473"/>
  <c r="M474"/>
  <c r="M475"/>
  <c r="M476"/>
  <c r="M477"/>
  <c r="M478"/>
  <c r="M479"/>
  <c r="M480"/>
  <c r="M481"/>
  <c r="M482"/>
  <c r="M483"/>
  <c r="M484"/>
  <c r="M485"/>
  <c r="M486"/>
  <c r="M487"/>
  <c r="M488"/>
  <c r="M489"/>
  <c r="M490"/>
  <c r="M491"/>
  <c r="M492"/>
  <c r="M493"/>
  <c r="M494"/>
  <c r="M495"/>
  <c r="M496"/>
  <c r="M497"/>
  <c r="M498"/>
  <c r="M499"/>
  <c r="M500"/>
  <c r="M501"/>
  <c r="M502"/>
  <c r="M503"/>
  <c r="M504"/>
  <c r="M505"/>
  <c r="M506"/>
  <c r="M507"/>
  <c r="M508"/>
  <c r="M509"/>
  <c r="M510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M427"/>
  <c r="J427"/>
  <c r="G427"/>
  <c r="M389"/>
  <c r="M390"/>
  <c r="M391"/>
  <c r="M392"/>
  <c r="M393"/>
  <c r="M394"/>
  <c r="M395"/>
  <c r="M396"/>
  <c r="M397"/>
  <c r="M398"/>
  <c r="M399"/>
  <c r="M400"/>
  <c r="M401"/>
  <c r="M402"/>
  <c r="M403"/>
  <c r="M404"/>
  <c r="M405"/>
  <c r="M406"/>
  <c r="M407"/>
  <c r="M408"/>
  <c r="M409"/>
  <c r="M410"/>
  <c r="M411"/>
  <c r="M412"/>
  <c r="M413"/>
  <c r="M414"/>
  <c r="M415"/>
  <c r="M416"/>
  <c r="M417"/>
  <c r="M418"/>
  <c r="M419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M388"/>
  <c r="J388"/>
  <c r="G388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M306"/>
  <c r="J306"/>
  <c r="G306"/>
  <c r="M293"/>
  <c r="M294"/>
  <c r="M295"/>
  <c r="M296"/>
  <c r="M297"/>
  <c r="M292"/>
  <c r="J293"/>
  <c r="J294"/>
  <c r="J295"/>
  <c r="J296"/>
  <c r="J297"/>
  <c r="J292"/>
  <c r="G293"/>
  <c r="G294"/>
  <c r="G295"/>
  <c r="G296"/>
  <c r="G297"/>
  <c r="G292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M115"/>
  <c r="J115"/>
  <c r="G115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M6"/>
  <c r="J6"/>
  <c r="G6"/>
  <c r="M29" i="37"/>
  <c r="M30"/>
  <c r="M31"/>
  <c r="M32"/>
  <c r="M33"/>
  <c r="M34"/>
  <c r="M35"/>
  <c r="M36"/>
  <c r="M37"/>
  <c r="M38"/>
  <c r="M39"/>
  <c r="M40"/>
  <c r="M41"/>
  <c r="J32"/>
  <c r="J33"/>
  <c r="J34"/>
  <c r="J35"/>
  <c r="J36"/>
  <c r="J37"/>
  <c r="J38"/>
  <c r="J39"/>
  <c r="J40"/>
  <c r="J41"/>
  <c r="J29"/>
  <c r="J30"/>
  <c r="J31"/>
  <c r="G29"/>
  <c r="G30"/>
  <c r="G31"/>
  <c r="G32"/>
  <c r="G33"/>
  <c r="G34"/>
  <c r="G35"/>
  <c r="G36"/>
  <c r="G37"/>
  <c r="G38"/>
  <c r="G39"/>
  <c r="G40"/>
  <c r="G41"/>
  <c r="M28"/>
  <c r="J28"/>
  <c r="G28"/>
  <c r="M7"/>
  <c r="M8"/>
  <c r="M9"/>
  <c r="M10"/>
  <c r="M11"/>
  <c r="M12"/>
  <c r="M13"/>
  <c r="M14"/>
  <c r="M15"/>
  <c r="M16"/>
  <c r="M17"/>
  <c r="M18"/>
  <c r="M19"/>
  <c r="M20"/>
  <c r="M21"/>
  <c r="M22"/>
  <c r="M23"/>
  <c r="J7"/>
  <c r="J8"/>
  <c r="J9"/>
  <c r="J10"/>
  <c r="J11"/>
  <c r="J12"/>
  <c r="J13"/>
  <c r="J14"/>
  <c r="J15"/>
  <c r="J16"/>
  <c r="J17"/>
  <c r="J18"/>
  <c r="J19"/>
  <c r="J20"/>
  <c r="J21"/>
  <c r="J22"/>
  <c r="J23"/>
  <c r="G7"/>
  <c r="G8"/>
  <c r="G9"/>
  <c r="G10"/>
  <c r="G11"/>
  <c r="G12"/>
  <c r="G13"/>
  <c r="G14"/>
  <c r="G15"/>
  <c r="G16"/>
  <c r="G17"/>
  <c r="G18"/>
  <c r="G19"/>
  <c r="G20"/>
  <c r="G21"/>
  <c r="G22"/>
  <c r="G23"/>
  <c r="M6"/>
  <c r="J6"/>
  <c r="G6"/>
  <c r="M279" i="50"/>
  <c r="M280"/>
  <c r="M281"/>
  <c r="M282"/>
  <c r="M283"/>
  <c r="M284"/>
  <c r="M285"/>
  <c r="M286"/>
  <c r="J286"/>
  <c r="J279"/>
  <c r="J280"/>
  <c r="J281"/>
  <c r="J282"/>
  <c r="J283"/>
  <c r="J284"/>
  <c r="J285"/>
  <c r="G279"/>
  <c r="G280"/>
  <c r="G281"/>
  <c r="G282"/>
  <c r="G283"/>
  <c r="G284"/>
  <c r="G285"/>
  <c r="G286"/>
  <c r="M278"/>
  <c r="J278"/>
  <c r="G278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M230"/>
  <c r="J230"/>
  <c r="G230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M6"/>
  <c r="J6"/>
  <c r="G6"/>
  <c r="M138" i="40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M137"/>
  <c r="J137"/>
  <c r="G13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M97"/>
  <c r="J97"/>
  <c r="G97"/>
  <c r="M82"/>
  <c r="M83"/>
  <c r="M84"/>
  <c r="M85"/>
  <c r="M86"/>
  <c r="M87"/>
  <c r="M88"/>
  <c r="M89"/>
  <c r="J82"/>
  <c r="J83"/>
  <c r="J84"/>
  <c r="J85"/>
  <c r="J86"/>
  <c r="J87"/>
  <c r="J88"/>
  <c r="J89"/>
  <c r="G82"/>
  <c r="G83"/>
  <c r="G84"/>
  <c r="G85"/>
  <c r="G86"/>
  <c r="G87"/>
  <c r="G88"/>
  <c r="G89"/>
  <c r="M81"/>
  <c r="J81"/>
  <c r="G81"/>
  <c r="M67"/>
  <c r="M68"/>
  <c r="M69"/>
  <c r="M70"/>
  <c r="M71"/>
  <c r="M72"/>
  <c r="M73"/>
  <c r="M74"/>
  <c r="J67"/>
  <c r="J68"/>
  <c r="J69"/>
  <c r="J70"/>
  <c r="J71"/>
  <c r="J72"/>
  <c r="J73"/>
  <c r="J74"/>
  <c r="G74"/>
  <c r="G67"/>
  <c r="G68"/>
  <c r="G69"/>
  <c r="G70"/>
  <c r="G71"/>
  <c r="G72"/>
  <c r="G73"/>
  <c r="M66"/>
  <c r="J66"/>
  <c r="G66"/>
  <c r="M50"/>
  <c r="M51"/>
  <c r="M52"/>
  <c r="M53"/>
  <c r="M54"/>
  <c r="M55"/>
  <c r="M56"/>
  <c r="M57"/>
  <c r="M58"/>
  <c r="J50"/>
  <c r="J51"/>
  <c r="J52"/>
  <c r="J53"/>
  <c r="J54"/>
  <c r="J55"/>
  <c r="J56"/>
  <c r="J57"/>
  <c r="J58"/>
  <c r="G50"/>
  <c r="G59" s="1"/>
  <c r="G51"/>
  <c r="G52"/>
  <c r="G53"/>
  <c r="G54"/>
  <c r="G55"/>
  <c r="G56"/>
  <c r="G57"/>
  <c r="G58"/>
  <c r="M49"/>
  <c r="J49"/>
  <c r="G49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7"/>
  <c r="G8"/>
  <c r="G9"/>
  <c r="M6"/>
  <c r="J6"/>
  <c r="G6"/>
  <c r="M21" i="55"/>
  <c r="M22"/>
  <c r="M23"/>
  <c r="M24"/>
  <c r="M25"/>
  <c r="M26"/>
  <c r="M27"/>
  <c r="M28"/>
  <c r="M29"/>
  <c r="M30"/>
  <c r="M31"/>
  <c r="M32"/>
  <c r="J21"/>
  <c r="J22"/>
  <c r="J23"/>
  <c r="J24"/>
  <c r="J25"/>
  <c r="J26"/>
  <c r="J27"/>
  <c r="J28"/>
  <c r="J29"/>
  <c r="J30"/>
  <c r="J31"/>
  <c r="J32"/>
  <c r="M7"/>
  <c r="M8"/>
  <c r="M9"/>
  <c r="M10"/>
  <c r="M11"/>
  <c r="M12"/>
  <c r="M13"/>
  <c r="M14"/>
  <c r="M15"/>
  <c r="M16"/>
  <c r="M17"/>
  <c r="M18"/>
  <c r="M19"/>
  <c r="M20"/>
  <c r="J7"/>
  <c r="J8"/>
  <c r="J9"/>
  <c r="J10"/>
  <c r="J11"/>
  <c r="J12"/>
  <c r="J13"/>
  <c r="J14"/>
  <c r="J15"/>
  <c r="J16"/>
  <c r="J17"/>
  <c r="J18"/>
  <c r="J19"/>
  <c r="J20"/>
  <c r="G7"/>
  <c r="G8"/>
  <c r="G9"/>
  <c r="G10"/>
  <c r="G11"/>
  <c r="G12"/>
  <c r="G13"/>
  <c r="G14"/>
  <c r="G15"/>
  <c r="G16"/>
  <c r="G17"/>
  <c r="G18"/>
  <c r="G19"/>
  <c r="G20"/>
  <c r="J6"/>
  <c r="M6"/>
  <c r="G6"/>
  <c r="M75" i="40" l="1"/>
  <c r="L79" i="71" l="1"/>
  <c r="O17"/>
  <c r="O16"/>
  <c r="O15"/>
  <c r="O14"/>
  <c r="O13"/>
  <c r="O12"/>
  <c r="O10"/>
  <c r="I79" l="1"/>
  <c r="O79"/>
  <c r="P77"/>
  <c r="P75"/>
  <c r="I66"/>
  <c r="P73"/>
  <c r="P71"/>
  <c r="L63"/>
  <c r="O63"/>
  <c r="I63"/>
  <c r="P69"/>
  <c r="P62"/>
  <c r="P60"/>
  <c r="P61"/>
  <c r="P58"/>
  <c r="P59"/>
  <c r="P56"/>
  <c r="P57"/>
  <c r="P55"/>
  <c r="P54"/>
  <c r="P53"/>
  <c r="P51"/>
  <c r="P52"/>
  <c r="P50"/>
  <c r="P49"/>
  <c r="P48"/>
  <c r="P47"/>
  <c r="I39"/>
  <c r="I42" s="1"/>
  <c r="L39"/>
  <c r="P46"/>
  <c r="P45"/>
  <c r="P36"/>
  <c r="P37"/>
  <c r="P38"/>
  <c r="P35"/>
  <c r="P32"/>
  <c r="P33"/>
  <c r="P34"/>
  <c r="P31"/>
  <c r="P29"/>
  <c r="P30"/>
  <c r="P27"/>
  <c r="P28"/>
  <c r="P24"/>
  <c r="P26"/>
  <c r="P25"/>
  <c r="P17"/>
  <c r="P16"/>
  <c r="P12"/>
  <c r="P15"/>
  <c r="P10"/>
  <c r="P14"/>
  <c r="P13"/>
  <c r="P79" l="1"/>
  <c r="P63"/>
  <c r="P39"/>
  <c r="O11" l="1"/>
  <c r="O9"/>
  <c r="O8"/>
  <c r="I18" l="1"/>
  <c r="L18"/>
  <c r="P11"/>
  <c r="P7"/>
  <c r="P9"/>
  <c r="P8"/>
  <c r="P18" l="1"/>
  <c r="G75" i="40" l="1"/>
  <c r="J75"/>
  <c r="G32" i="55" l="1"/>
  <c r="G31"/>
  <c r="G30"/>
  <c r="G29"/>
  <c r="G28"/>
  <c r="G27"/>
  <c r="G26"/>
  <c r="G25"/>
  <c r="G24"/>
  <c r="G23"/>
  <c r="G22"/>
  <c r="N31" l="1"/>
  <c r="N29"/>
  <c r="N23"/>
  <c r="N25"/>
  <c r="N27"/>
  <c r="N22"/>
  <c r="N24"/>
  <c r="N26"/>
  <c r="N28"/>
  <c r="N30"/>
  <c r="N32"/>
  <c r="N665" i="51" l="1"/>
  <c r="N666"/>
  <c r="N20" i="55"/>
  <c r="D20" i="40" l="1"/>
  <c r="N21" l="1"/>
  <c r="N14" i="50"/>
  <c r="N10" i="55" l="1"/>
  <c r="N8"/>
  <c r="N17"/>
  <c r="N18"/>
  <c r="N15"/>
  <c r="N14"/>
  <c r="N13"/>
  <c r="N12"/>
  <c r="N19"/>
  <c r="N621" i="51" l="1"/>
  <c r="N539"/>
  <c r="G592"/>
  <c r="M592"/>
  <c r="J592"/>
  <c r="N543"/>
  <c r="N550"/>
  <c r="N569"/>
  <c r="N551"/>
  <c r="N567"/>
  <c r="N548"/>
  <c r="N568"/>
  <c r="N580"/>
  <c r="N584"/>
  <c r="N591"/>
  <c r="N553"/>
  <c r="N558"/>
  <c r="N565"/>
  <c r="N573"/>
  <c r="N589"/>
  <c r="N588"/>
  <c r="N583"/>
  <c r="N530"/>
  <c r="N554"/>
  <c r="N570"/>
  <c r="N586"/>
  <c r="N525"/>
  <c r="N593" l="1"/>
  <c r="N594" s="1"/>
  <c r="N592"/>
  <c r="N595" l="1"/>
  <c r="N596" s="1"/>
  <c r="N597" s="1"/>
  <c r="N598" s="1"/>
  <c r="M59" i="40" l="1"/>
  <c r="N58" l="1"/>
  <c r="N261" i="50"/>
  <c r="N47"/>
  <c r="N82" i="40"/>
  <c r="N23" l="1"/>
  <c r="N6" i="70" l="1"/>
  <c r="N5"/>
  <c r="N7" l="1"/>
  <c r="N8" s="1"/>
  <c r="N9" s="1"/>
  <c r="N10" s="1"/>
  <c r="N11" s="1"/>
  <c r="D10" i="68" s="1"/>
  <c r="D419" i="51"/>
  <c r="D417"/>
  <c r="D399"/>
  <c r="D395"/>
  <c r="D393"/>
  <c r="D391"/>
  <c r="D389"/>
  <c r="N390" l="1"/>
  <c r="N397"/>
  <c r="N405"/>
  <c r="N406"/>
  <c r="N408"/>
  <c r="N413"/>
  <c r="N414"/>
  <c r="N412" l="1"/>
  <c r="N416"/>
  <c r="N400"/>
  <c r="J420"/>
  <c r="M420"/>
  <c r="N418"/>
  <c r="N388"/>
  <c r="N403"/>
  <c r="N396"/>
  <c r="N404"/>
  <c r="N394"/>
  <c r="N410"/>
  <c r="N402"/>
  <c r="N398"/>
  <c r="N409"/>
  <c r="N401"/>
  <c r="N407"/>
  <c r="N411"/>
  <c r="N392"/>
  <c r="D612" l="1"/>
  <c r="D607"/>
  <c r="D605"/>
  <c r="D603"/>
  <c r="N606" l="1"/>
  <c r="N602"/>
  <c r="N614"/>
  <c r="N604"/>
  <c r="N611"/>
  <c r="N615"/>
  <c r="N609"/>
  <c r="N617"/>
  <c r="D283" i="50" l="1"/>
  <c r="D281"/>
  <c r="D266"/>
  <c r="D264"/>
  <c r="D241"/>
  <c r="D239"/>
  <c r="D237"/>
  <c r="D235"/>
  <c r="D233"/>
  <c r="D231"/>
  <c r="N697" i="51" l="1"/>
  <c r="N234" i="50"/>
  <c r="N251"/>
  <c r="N270"/>
  <c r="N249"/>
  <c r="N286"/>
  <c r="N257"/>
  <c r="N245"/>
  <c r="N232"/>
  <c r="N238"/>
  <c r="N255"/>
  <c r="N280"/>
  <c r="N284"/>
  <c r="N253"/>
  <c r="N269"/>
  <c r="N243"/>
  <c r="N254"/>
  <c r="N265"/>
  <c r="N247"/>
  <c r="N268"/>
  <c r="N260"/>
  <c r="J287"/>
  <c r="M287"/>
  <c r="N236"/>
  <c r="N246"/>
  <c r="N258"/>
  <c r="N278"/>
  <c r="G272"/>
  <c r="N240"/>
  <c r="N244"/>
  <c r="N256"/>
  <c r="N263"/>
  <c r="G287"/>
  <c r="J272"/>
  <c r="N273" s="1"/>
  <c r="N282"/>
  <c r="N285"/>
  <c r="N248"/>
  <c r="M272"/>
  <c r="N252"/>
  <c r="N279"/>
  <c r="N250"/>
  <c r="N271"/>
  <c r="N230"/>
  <c r="N272" l="1"/>
  <c r="N274" s="1"/>
  <c r="N275" s="1"/>
  <c r="N287"/>
  <c r="N276" l="1"/>
  <c r="N288"/>
  <c r="N289" s="1"/>
  <c r="N290" s="1"/>
  <c r="N291" s="1"/>
  <c r="N292" l="1"/>
  <c r="N8" l="1"/>
  <c r="E484" i="51" l="1"/>
  <c r="D480"/>
  <c r="D479"/>
  <c r="D469"/>
  <c r="D467"/>
  <c r="D449"/>
  <c r="D447"/>
  <c r="D446"/>
  <c r="D443"/>
  <c r="D441"/>
  <c r="D440"/>
  <c r="D437"/>
  <c r="D435"/>
  <c r="D434"/>
  <c r="D431"/>
  <c r="D429"/>
  <c r="D428"/>
  <c r="D442" l="1"/>
  <c r="N484"/>
  <c r="D444"/>
  <c r="D438"/>
  <c r="D436"/>
  <c r="N452"/>
  <c r="N489"/>
  <c r="N494"/>
  <c r="N501"/>
  <c r="N505"/>
  <c r="N510"/>
  <c r="N459"/>
  <c r="M519"/>
  <c r="N483"/>
  <c r="J519"/>
  <c r="N520" s="1"/>
  <c r="N427"/>
  <c r="N476"/>
  <c r="N477"/>
  <c r="N503"/>
  <c r="N493"/>
  <c r="N472"/>
  <c r="N475"/>
  <c r="D430"/>
  <c r="N460"/>
  <c r="N465"/>
  <c r="D448"/>
  <c r="N482"/>
  <c r="D432"/>
  <c r="N468"/>
  <c r="N471"/>
  <c r="N474"/>
  <c r="N445"/>
  <c r="N481"/>
  <c r="N487"/>
  <c r="N499"/>
  <c r="N508"/>
  <c r="N518"/>
  <c r="N458"/>
  <c r="N433"/>
  <c r="N455"/>
  <c r="N439"/>
  <c r="D450"/>
  <c r="N470"/>
  <c r="N478"/>
  <c r="N485"/>
  <c r="N488"/>
  <c r="N496"/>
  <c r="N500"/>
  <c r="N507"/>
  <c r="N509"/>
  <c r="N517"/>
  <c r="N464"/>
  <c r="N466"/>
  <c r="G519"/>
  <c r="M511" l="1"/>
  <c r="J59" i="40"/>
  <c r="N55"/>
  <c r="G511" i="51"/>
  <c r="N467"/>
  <c r="N480"/>
  <c r="N447"/>
  <c r="J511"/>
  <c r="N443"/>
  <c r="N449"/>
  <c r="N437"/>
  <c r="N441"/>
  <c r="N519"/>
  <c r="N521" s="1"/>
  <c r="N522" s="1"/>
  <c r="N523" s="1"/>
  <c r="N435"/>
  <c r="N469"/>
  <c r="N479"/>
  <c r="N431"/>
  <c r="N429"/>
  <c r="N50" i="40"/>
  <c r="N51"/>
  <c r="N54"/>
  <c r="N49"/>
  <c r="N57"/>
  <c r="N56"/>
  <c r="N52"/>
  <c r="N53"/>
  <c r="N59" l="1"/>
  <c r="N60" s="1"/>
  <c r="N61" s="1"/>
  <c r="N432" i="51"/>
  <c r="N511" s="1"/>
  <c r="N62" i="40" l="1"/>
  <c r="N63" s="1"/>
  <c r="N512" i="51"/>
  <c r="N513" s="1"/>
  <c r="N514" s="1"/>
  <c r="N515" s="1"/>
  <c r="N599" s="1"/>
  <c r="N81" i="40"/>
  <c r="E66" l="1"/>
  <c r="E67"/>
  <c r="N67" l="1"/>
  <c r="N66"/>
  <c r="P19" i="71" l="1"/>
  <c r="P80"/>
  <c r="P40" l="1"/>
  <c r="P64"/>
  <c r="P81"/>
  <c r="P82" s="1"/>
  <c r="P83" s="1"/>
  <c r="I21" l="1"/>
  <c r="P20"/>
  <c r="P41"/>
  <c r="P42" s="1"/>
  <c r="P43" s="1"/>
  <c r="P65"/>
  <c r="P66" s="1"/>
  <c r="P67" s="1"/>
  <c r="D143" i="40"/>
  <c r="D141"/>
  <c r="P21" i="71" l="1"/>
  <c r="P22" s="1"/>
  <c r="P84" s="1"/>
  <c r="D11" i="68" s="1"/>
  <c r="N164" i="40"/>
  <c r="N156"/>
  <c r="M166"/>
  <c r="J166"/>
  <c r="N144"/>
  <c r="N149"/>
  <c r="N140"/>
  <c r="N146"/>
  <c r="N142"/>
  <c r="N139"/>
  <c r="N148"/>
  <c r="N137"/>
  <c r="N162"/>
  <c r="G166"/>
  <c r="N138"/>
  <c r="N694" i="51" l="1"/>
  <c r="N166" i="40"/>
  <c r="N167" s="1"/>
  <c r="N168" s="1"/>
  <c r="N169" s="1"/>
  <c r="N170" s="1"/>
  <c r="N696" i="51"/>
  <c r="N695"/>
  <c r="M42" i="40" l="1"/>
  <c r="J42"/>
  <c r="N44" s="1"/>
  <c r="N33"/>
  <c r="M90"/>
  <c r="J90"/>
  <c r="G90"/>
  <c r="N73"/>
  <c r="N68"/>
  <c r="N70"/>
  <c r="N87"/>
  <c r="N89"/>
  <c r="N40"/>
  <c r="N15"/>
  <c r="N37"/>
  <c r="N29"/>
  <c r="N9"/>
  <c r="N19"/>
  <c r="N6"/>
  <c r="N76"/>
  <c r="N74"/>
  <c r="N36"/>
  <c r="N27"/>
  <c r="N8"/>
  <c r="N39"/>
  <c r="N85"/>
  <c r="G42"/>
  <c r="N17"/>
  <c r="N88"/>
  <c r="N84"/>
  <c r="N38"/>
  <c r="N31"/>
  <c r="N11"/>
  <c r="N13"/>
  <c r="N35"/>
  <c r="N25"/>
  <c r="N7"/>
  <c r="N71"/>
  <c r="N75" l="1"/>
  <c r="N77" s="1"/>
  <c r="N41"/>
  <c r="N90"/>
  <c r="N91" s="1"/>
  <c r="N92" s="1"/>
  <c r="N42"/>
  <c r="N50" i="50"/>
  <c r="N78" i="40" l="1"/>
  <c r="N79" s="1"/>
  <c r="N93"/>
  <c r="N94" s="1"/>
  <c r="D633" i="51"/>
  <c r="D631"/>
  <c r="D379"/>
  <c r="D377"/>
  <c r="D368"/>
  <c r="D366"/>
  <c r="D364"/>
  <c r="D362"/>
  <c r="D357"/>
  <c r="D355"/>
  <c r="D353"/>
  <c r="D351"/>
  <c r="D346"/>
  <c r="D344"/>
  <c r="D342"/>
  <c r="D340"/>
  <c r="D335"/>
  <c r="D333"/>
  <c r="D331"/>
  <c r="D329"/>
  <c r="D314"/>
  <c r="D312"/>
  <c r="D310"/>
  <c r="D308"/>
  <c r="D324"/>
  <c r="D322"/>
  <c r="D320"/>
  <c r="D318"/>
  <c r="D282"/>
  <c r="D280"/>
  <c r="D278"/>
  <c r="D276"/>
  <c r="D150"/>
  <c r="D148"/>
  <c r="D146"/>
  <c r="D144"/>
  <c r="D142"/>
  <c r="D140"/>
  <c r="D138"/>
  <c r="D136"/>
  <c r="D134"/>
  <c r="D132"/>
  <c r="D130"/>
  <c r="D128"/>
  <c r="D126"/>
  <c r="D124"/>
  <c r="D122"/>
  <c r="D120"/>
  <c r="D118"/>
  <c r="D116"/>
  <c r="D48"/>
  <c r="D40" i="37"/>
  <c r="D38"/>
  <c r="D216" i="50"/>
  <c r="D214"/>
  <c r="D212"/>
  <c r="D210"/>
  <c r="D122"/>
  <c r="D120"/>
  <c r="D57"/>
  <c r="D55"/>
  <c r="D35"/>
  <c r="N95" i="40" l="1"/>
  <c r="N161" i="51" l="1"/>
  <c r="N156"/>
  <c r="N117"/>
  <c r="N169"/>
  <c r="N164"/>
  <c r="N155"/>
  <c r="N188"/>
  <c r="N153"/>
  <c r="N183"/>
  <c r="N187"/>
  <c r="N103"/>
  <c r="N79"/>
  <c r="N71"/>
  <c r="N63"/>
  <c r="N55"/>
  <c r="N45"/>
  <c r="N29"/>
  <c r="N13"/>
  <c r="N193"/>
  <c r="N212"/>
  <c r="N191"/>
  <c r="N22" i="37"/>
  <c r="N20"/>
  <c r="N8"/>
  <c r="N12"/>
  <c r="N29"/>
  <c r="N14"/>
  <c r="N30"/>
  <c r="N28"/>
  <c r="N18"/>
  <c r="N7"/>
  <c r="N16"/>
  <c r="N6"/>
  <c r="N31"/>
  <c r="N23"/>
  <c r="N10"/>
  <c r="N21"/>
  <c r="N186" i="51"/>
  <c r="N167"/>
  <c r="N159"/>
  <c r="N185"/>
  <c r="N7"/>
  <c r="N59"/>
  <c r="J106"/>
  <c r="N11"/>
  <c r="N85"/>
  <c r="N74"/>
  <c r="N66"/>
  <c r="N58"/>
  <c r="N50"/>
  <c r="N35"/>
  <c r="N19"/>
  <c r="J107"/>
  <c r="N109" s="1"/>
  <c r="N131"/>
  <c r="N152"/>
  <c r="N163"/>
  <c r="N208"/>
  <c r="N209"/>
  <c r="N75"/>
  <c r="N51"/>
  <c r="N21"/>
  <c r="N105"/>
  <c r="N81"/>
  <c r="N73"/>
  <c r="N65"/>
  <c r="N57"/>
  <c r="N49"/>
  <c r="N33"/>
  <c r="N17"/>
  <c r="N170"/>
  <c r="N162"/>
  <c r="N154"/>
  <c r="N216"/>
  <c r="N89"/>
  <c r="N67"/>
  <c r="N37"/>
  <c r="N184"/>
  <c r="N104"/>
  <c r="N80"/>
  <c r="N72"/>
  <c r="N64"/>
  <c r="N56"/>
  <c r="N47"/>
  <c r="N31"/>
  <c r="N15"/>
  <c r="N194"/>
  <c r="N9" i="37"/>
  <c r="N133" i="51"/>
  <c r="N147"/>
  <c r="N145"/>
  <c r="N129"/>
  <c r="N175"/>
  <c r="N177"/>
  <c r="N215"/>
  <c r="N143"/>
  <c r="N127"/>
  <c r="N172"/>
  <c r="N174"/>
  <c r="N176"/>
  <c r="N192"/>
  <c r="N214"/>
  <c r="G106"/>
  <c r="N78"/>
  <c r="N62"/>
  <c r="N43"/>
  <c r="M107"/>
  <c r="N141"/>
  <c r="N125"/>
  <c r="N165"/>
  <c r="N157"/>
  <c r="N168"/>
  <c r="N160"/>
  <c r="N213"/>
  <c r="G107"/>
  <c r="N70"/>
  <c r="N54"/>
  <c r="N27"/>
  <c r="N9"/>
  <c r="M106"/>
  <c r="N97"/>
  <c r="N77"/>
  <c r="N69"/>
  <c r="N61"/>
  <c r="N53"/>
  <c r="N41"/>
  <c r="N25"/>
  <c r="N115"/>
  <c r="N139"/>
  <c r="N123"/>
  <c r="N197"/>
  <c r="N8"/>
  <c r="N93"/>
  <c r="N76"/>
  <c r="N68"/>
  <c r="N60"/>
  <c r="N52"/>
  <c r="N39"/>
  <c r="N23"/>
  <c r="N137"/>
  <c r="N166"/>
  <c r="N158"/>
  <c r="N179"/>
  <c r="N181"/>
  <c r="N173"/>
  <c r="N189"/>
  <c r="N211"/>
  <c r="N149"/>
  <c r="N119"/>
  <c r="N135"/>
  <c r="N178"/>
  <c r="N180"/>
  <c r="N196"/>
  <c r="N195"/>
  <c r="N210"/>
  <c r="N6"/>
  <c r="N102"/>
  <c r="N121"/>
  <c r="N16" i="55" l="1"/>
  <c r="N9"/>
  <c r="N7"/>
  <c r="N11"/>
  <c r="N6"/>
  <c r="N107" i="51"/>
  <c r="N106"/>
  <c r="N18" i="50"/>
  <c r="N33" i="55" l="1"/>
  <c r="N34" s="1"/>
  <c r="N35" s="1"/>
  <c r="N108" i="51"/>
  <c r="N110" s="1"/>
  <c r="N111" s="1"/>
  <c r="N99" i="40"/>
  <c r="N104"/>
  <c r="N98"/>
  <c r="N36" i="55" l="1"/>
  <c r="N37" s="1"/>
  <c r="N683" i="51" l="1"/>
  <c r="J699"/>
  <c r="J700" s="1"/>
  <c r="N702" s="1"/>
  <c r="N680"/>
  <c r="N691"/>
  <c r="N678"/>
  <c r="N681"/>
  <c r="N692"/>
  <c r="N688"/>
  <c r="N693"/>
  <c r="N677"/>
  <c r="N698"/>
  <c r="N684"/>
  <c r="N685"/>
  <c r="N675"/>
  <c r="N673"/>
  <c r="N687"/>
  <c r="N679"/>
  <c r="N689"/>
  <c r="N686"/>
  <c r="N690"/>
  <c r="N682"/>
  <c r="N674"/>
  <c r="M700"/>
  <c r="N676"/>
  <c r="G699"/>
  <c r="G700" s="1"/>
  <c r="N699" l="1"/>
  <c r="N700" s="1"/>
  <c r="N701" s="1"/>
  <c r="N703" l="1"/>
  <c r="N704" s="1"/>
  <c r="N705" s="1"/>
  <c r="N35" i="37" l="1"/>
  <c r="N37"/>
  <c r="N33"/>
  <c r="N43" s="1"/>
  <c r="N41"/>
  <c r="N39"/>
  <c r="N44" l="1"/>
  <c r="N45" s="1"/>
  <c r="N46" s="1"/>
  <c r="N47" s="1"/>
  <c r="D8" i="68" s="1"/>
  <c r="N121" i="40" l="1"/>
  <c r="N119"/>
  <c r="N117"/>
  <c r="N108"/>
  <c r="N127"/>
  <c r="N126"/>
  <c r="N124"/>
  <c r="N109"/>
  <c r="N107"/>
  <c r="N113"/>
  <c r="N111"/>
  <c r="N103"/>
  <c r="N97"/>
  <c r="N115"/>
  <c r="N125"/>
  <c r="N110"/>
  <c r="N347" i="51" l="1"/>
  <c r="N358"/>
  <c r="N336"/>
  <c r="N217" i="50" l="1"/>
  <c r="N48"/>
  <c r="N220" l="1"/>
  <c r="N213"/>
  <c r="N215"/>
  <c r="N211" l="1"/>
  <c r="N209"/>
  <c r="N644" i="51" l="1"/>
  <c r="N661"/>
  <c r="N628"/>
  <c r="N629"/>
  <c r="N58" i="50"/>
  <c r="N116"/>
  <c r="N87"/>
  <c r="J222"/>
  <c r="N224" s="1"/>
  <c r="M667" i="51" l="1"/>
  <c r="M622"/>
  <c r="J622"/>
  <c r="N83" i="50"/>
  <c r="N138"/>
  <c r="N74"/>
  <c r="N195"/>
  <c r="N193"/>
  <c r="N647" i="51"/>
  <c r="N664"/>
  <c r="N618"/>
  <c r="N650"/>
  <c r="N652"/>
  <c r="N648"/>
  <c r="N653"/>
  <c r="N649"/>
  <c r="G667"/>
  <c r="N620"/>
  <c r="N654"/>
  <c r="J667"/>
  <c r="N646"/>
  <c r="N619"/>
  <c r="N635"/>
  <c r="N645"/>
  <c r="N651"/>
  <c r="N632"/>
  <c r="M655"/>
  <c r="N140" i="50"/>
  <c r="N174"/>
  <c r="N185"/>
  <c r="N175"/>
  <c r="N105"/>
  <c r="N194"/>
  <c r="N192"/>
  <c r="N202"/>
  <c r="N119"/>
  <c r="N76"/>
  <c r="N183"/>
  <c r="N184"/>
  <c r="M222"/>
  <c r="N103"/>
  <c r="N205"/>
  <c r="N207"/>
  <c r="N26"/>
  <c r="N197"/>
  <c r="N206"/>
  <c r="N208"/>
  <c r="N655" i="51" l="1"/>
  <c r="N656" s="1"/>
  <c r="N657" s="1"/>
  <c r="N658" s="1"/>
  <c r="N659" s="1"/>
  <c r="G655"/>
  <c r="N663"/>
  <c r="N662"/>
  <c r="J655"/>
  <c r="N190" i="50"/>
  <c r="N163"/>
  <c r="N218"/>
  <c r="N145"/>
  <c r="N203"/>
  <c r="N130"/>
  <c r="N59"/>
  <c r="N173"/>
  <c r="N42"/>
  <c r="N171"/>
  <c r="N161"/>
  <c r="N165"/>
  <c r="N79"/>
  <c r="N110"/>
  <c r="N176"/>
  <c r="N95"/>
  <c r="N159"/>
  <c r="N172"/>
  <c r="N187"/>
  <c r="N164"/>
  <c r="N170"/>
  <c r="N108"/>
  <c r="N117"/>
  <c r="N186"/>
  <c r="N112"/>
  <c r="N189"/>
  <c r="N123"/>
  <c r="N201"/>
  <c r="N181"/>
  <c r="N200"/>
  <c r="N166"/>
  <c r="N167"/>
  <c r="N168"/>
  <c r="N66"/>
  <c r="N198"/>
  <c r="N52"/>
  <c r="N191"/>
  <c r="N157"/>
  <c r="N88"/>
  <c r="N169"/>
  <c r="N177"/>
  <c r="N81"/>
  <c r="N188"/>
  <c r="N179"/>
  <c r="N222"/>
  <c r="G222"/>
  <c r="N149"/>
  <c r="N667" i="51" l="1"/>
  <c r="N668" s="1"/>
  <c r="N669" s="1"/>
  <c r="N670" s="1"/>
  <c r="N671" s="1"/>
  <c r="N85" i="50"/>
  <c r="N100"/>
  <c r="N143"/>
  <c r="N153"/>
  <c r="N135"/>
  <c r="N121"/>
  <c r="N151"/>
  <c r="N71"/>
  <c r="N114"/>
  <c r="N54"/>
  <c r="N56"/>
  <c r="N147"/>
  <c r="N155"/>
  <c r="N380" i="51" l="1"/>
  <c r="N332" l="1"/>
  <c r="N376"/>
  <c r="N330"/>
  <c r="N343"/>
  <c r="N378"/>
  <c r="N365"/>
  <c r="N363"/>
  <c r="N354"/>
  <c r="N352"/>
  <c r="N341"/>
  <c r="N321"/>
  <c r="N319"/>
  <c r="N334" l="1"/>
  <c r="N367"/>
  <c r="N313"/>
  <c r="N360"/>
  <c r="N356"/>
  <c r="N323"/>
  <c r="N338"/>
  <c r="N325"/>
  <c r="N370"/>
  <c r="N327"/>
  <c r="N349"/>
  <c r="N345"/>
  <c r="N316"/>
  <c r="N306"/>
  <c r="N350" l="1"/>
  <c r="N339"/>
  <c r="N328"/>
  <c r="N361"/>
  <c r="N373"/>
  <c r="N317"/>
  <c r="N371"/>
  <c r="N307"/>
  <c r="D5" i="68" l="1"/>
  <c r="N296" i="51" l="1"/>
  <c r="M298"/>
  <c r="N295"/>
  <c r="N272"/>
  <c r="N292"/>
  <c r="N249"/>
  <c r="N251"/>
  <c r="N293"/>
  <c r="N277" l="1"/>
  <c r="N264"/>
  <c r="N261"/>
  <c r="N281"/>
  <c r="N267"/>
  <c r="N268"/>
  <c r="N260"/>
  <c r="N275"/>
  <c r="N269"/>
  <c r="J298"/>
  <c r="N258"/>
  <c r="N271"/>
  <c r="N259"/>
  <c r="N266"/>
  <c r="N257"/>
  <c r="N284"/>
  <c r="N273"/>
  <c r="N254"/>
  <c r="N270"/>
  <c r="G298"/>
  <c r="N256"/>
  <c r="N279"/>
  <c r="N262"/>
  <c r="N250"/>
  <c r="N265" l="1"/>
  <c r="N255"/>
  <c r="N285"/>
  <c r="N297"/>
  <c r="N298" s="1"/>
  <c r="N299" s="1"/>
  <c r="N241" l="1"/>
  <c r="N242"/>
  <c r="N235" l="1"/>
  <c r="N238"/>
  <c r="N244"/>
  <c r="N240"/>
  <c r="N236"/>
  <c r="N246"/>
  <c r="N239"/>
  <c r="N248"/>
  <c r="N252"/>
  <c r="N245"/>
  <c r="N237"/>
  <c r="N247"/>
  <c r="N231" l="1"/>
  <c r="N221"/>
  <c r="N199" l="1"/>
  <c r="N229"/>
  <c r="N218"/>
  <c r="N228"/>
  <c r="N230"/>
  <c r="N232"/>
  <c r="N220"/>
  <c r="N223"/>
  <c r="N226"/>
  <c r="N205"/>
  <c r="N222"/>
  <c r="N206"/>
  <c r="N233"/>
  <c r="N224"/>
  <c r="N219" l="1"/>
  <c r="N227"/>
  <c r="N203" l="1"/>
  <c r="N202"/>
  <c r="N204"/>
  <c r="N201"/>
  <c r="N200" l="1"/>
  <c r="N286" s="1"/>
  <c r="M286" l="1"/>
  <c r="G286" l="1"/>
  <c r="J286" l="1"/>
  <c r="N287" l="1"/>
  <c r="N112" l="1"/>
  <c r="N288"/>
  <c r="N289" s="1"/>
  <c r="N123" i="40" l="1"/>
  <c r="N131" l="1"/>
  <c r="N132" s="1"/>
  <c r="N133" s="1"/>
  <c r="N134" s="1"/>
  <c r="N135" s="1"/>
  <c r="N300" i="51"/>
  <c r="N290"/>
  <c r="N301" l="1"/>
  <c r="N302" l="1"/>
  <c r="N303" s="1"/>
  <c r="N421" l="1"/>
  <c r="N630"/>
  <c r="N634"/>
  <c r="G637"/>
  <c r="J637"/>
  <c r="M637"/>
  <c r="N309" l="1"/>
  <c r="M381"/>
  <c r="J381"/>
  <c r="N623"/>
  <c r="N636"/>
  <c r="N637" s="1"/>
  <c r="N311" l="1"/>
  <c r="N381" s="1"/>
  <c r="N382" s="1"/>
  <c r="N383" s="1"/>
  <c r="N384" s="1"/>
  <c r="N385" s="1"/>
  <c r="G381"/>
  <c r="N46" i="50"/>
  <c r="N16"/>
  <c r="N11"/>
  <c r="N36"/>
  <c r="N40"/>
  <c r="N12"/>
  <c r="N10"/>
  <c r="N27"/>
  <c r="N7"/>
  <c r="N34"/>
  <c r="N6"/>
  <c r="N22"/>
  <c r="N29"/>
  <c r="N638" i="51"/>
  <c r="N639" s="1"/>
  <c r="N24" i="50" l="1"/>
  <c r="M221"/>
  <c r="N20"/>
  <c r="N640" i="51"/>
  <c r="N641" s="1"/>
  <c r="G221" i="50" l="1"/>
  <c r="N221" l="1"/>
  <c r="N223" s="1"/>
  <c r="N225" s="1"/>
  <c r="N226" s="1"/>
  <c r="N227" s="1"/>
  <c r="N293" s="1"/>
  <c r="D7" i="68" s="1"/>
  <c r="J221" i="50"/>
  <c r="N43" i="40" l="1"/>
  <c r="N45" s="1"/>
  <c r="N46" l="1"/>
  <c r="N47" l="1"/>
  <c r="N171" s="1"/>
  <c r="D6" i="68" l="1"/>
  <c r="N415" i="51"/>
  <c r="N420" s="1"/>
  <c r="N422" s="1"/>
  <c r="N423" l="1"/>
  <c r="N424" s="1"/>
  <c r="G420"/>
  <c r="N616" l="1"/>
  <c r="N622" s="1"/>
  <c r="N624" s="1"/>
  <c r="G622"/>
  <c r="N625" l="1"/>
  <c r="N626" s="1"/>
  <c r="N642" s="1"/>
  <c r="N706" s="1"/>
  <c r="D9" i="68" s="1"/>
  <c r="D12" s="1"/>
  <c r="D13" l="1"/>
  <c r="D14" s="1"/>
  <c r="D15" l="1"/>
  <c r="D16" s="1"/>
  <c r="D22" l="1"/>
  <c r="D23" s="1"/>
</calcChain>
</file>

<file path=xl/sharedStrings.xml><?xml version="1.0" encoding="utf-8"?>
<sst xmlns="http://schemas.openxmlformats.org/spreadsheetml/2006/main" count="2617" uniqueCount="994">
  <si>
    <t>#</t>
  </si>
  <si>
    <t>ტ</t>
  </si>
  <si>
    <t>cali</t>
  </si>
  <si>
    <t>ც</t>
  </si>
  <si>
    <t>თხრილის გადახურვა თიხის კლიტით</t>
  </si>
  <si>
    <r>
      <t>მ</t>
    </r>
    <r>
      <rPr>
        <vertAlign val="superscript"/>
        <sz val="12"/>
        <rFont val="Sylfaen"/>
        <family val="1"/>
      </rPr>
      <t>3</t>
    </r>
  </si>
  <si>
    <t>მ</t>
  </si>
  <si>
    <t>დასახელება</t>
  </si>
  <si>
    <t>რაოდენობა</t>
  </si>
  <si>
    <t>განზომილება</t>
  </si>
  <si>
    <t>ღორღის შეძენა, მოტანა, უკუჩაყრა დატკეპვნით, ასფალტის მომზადებამდე სისქით 20 სმ.</t>
  </si>
  <si>
    <t>ქვიშის შეძენა, მოტანა, უკუჩაყრა მილის ქვეშ 10 სმ ზევით 20 სმ</t>
  </si>
  <si>
    <t>ხრეშის შეძენა, მოტანა უკუჩაყრა ჭის ქვეშ ბალიშის მოწყობა</t>
  </si>
  <si>
    <r>
      <t>მ</t>
    </r>
    <r>
      <rPr>
        <vertAlign val="superscript"/>
        <sz val="12"/>
        <color rgb="FF000000"/>
        <rFont val="Sylfaen"/>
        <family val="1"/>
      </rPr>
      <t>2</t>
    </r>
  </si>
  <si>
    <r>
      <t>მ</t>
    </r>
    <r>
      <rPr>
        <vertAlign val="superscript"/>
        <sz val="12"/>
        <color indexed="8"/>
        <rFont val="Sylfaen"/>
        <family val="1"/>
      </rPr>
      <t>3</t>
    </r>
  </si>
  <si>
    <t>ცალი</t>
  </si>
  <si>
    <t>გრძ. მ</t>
  </si>
  <si>
    <t>უკუსარქველი (ორმაგი მოქმედების) მოწყობა d=200მმ</t>
  </si>
  <si>
    <t xml:space="preserve">ადაპტორი-მილტუჩით მოწყობა d=200 მმ. </t>
  </si>
  <si>
    <t>ვანტუზის მოწყობა d=50 მმ.</t>
  </si>
  <si>
    <r>
      <t>მ</t>
    </r>
    <r>
      <rPr>
        <vertAlign val="superscript"/>
        <sz val="11"/>
        <color theme="1"/>
        <rFont val="Sylfaen"/>
        <family val="1"/>
        <charset val="204"/>
      </rPr>
      <t>3</t>
    </r>
  </si>
  <si>
    <t>დამუშავებული გრუნტის უკუჩაყრა და დატკეპნა 20სმ-იან ფენებად ვიბროსატკეპნის გამოყენებით</t>
  </si>
  <si>
    <t>დატკეპნილი ქვიშა ხრეშოვანი საგების მოწყობა სისქით 80სმ</t>
  </si>
  <si>
    <t>ბეტონი B7.5</t>
  </si>
  <si>
    <t>ბეტონი B25 W14 F-200</t>
  </si>
  <si>
    <t>არმატურა A500c</t>
  </si>
  <si>
    <t>არმატურა A240c</t>
  </si>
  <si>
    <t>დაფარვა ცხელი ბიტუმის ფენით 2 ჯერ</t>
  </si>
  <si>
    <r>
      <t>მ</t>
    </r>
    <r>
      <rPr>
        <vertAlign val="superscript"/>
        <sz val="11"/>
        <color theme="1"/>
        <rFont val="Sylfaen"/>
        <family val="1"/>
        <charset val="204"/>
      </rPr>
      <t>2</t>
    </r>
  </si>
  <si>
    <t>dasaxeleba</t>
  </si>
  <si>
    <t>ganzomileba</t>
  </si>
  <si>
    <t>raodenoba</t>
  </si>
  <si>
    <r>
      <t>m</t>
    </r>
    <r>
      <rPr>
        <vertAlign val="superscript"/>
        <sz val="12"/>
        <color indexed="8"/>
        <rFont val="AcadNusx"/>
      </rPr>
      <t>3</t>
    </r>
  </si>
  <si>
    <r>
      <t>m</t>
    </r>
    <r>
      <rPr>
        <vertAlign val="superscript"/>
        <sz val="12"/>
        <rFont val="AcadMtavr"/>
      </rPr>
      <t>3</t>
    </r>
  </si>
  <si>
    <t>tn</t>
  </si>
  <si>
    <r>
      <t>m</t>
    </r>
    <r>
      <rPr>
        <vertAlign val="superscript"/>
        <sz val="12"/>
        <rFont val="AcadMtavr"/>
      </rPr>
      <t>2</t>
    </r>
  </si>
  <si>
    <r>
      <t>m</t>
    </r>
    <r>
      <rPr>
        <vertAlign val="superscript"/>
        <sz val="12"/>
        <rFont val="AcadMtavr"/>
      </rPr>
      <t xml:space="preserve"> </t>
    </r>
  </si>
  <si>
    <t>c</t>
  </si>
  <si>
    <t>N</t>
  </si>
  <si>
    <t>ბეტონი B25 W12 F-200</t>
  </si>
  <si>
    <t>გრძ.მ</t>
  </si>
  <si>
    <t>მოთუთიებული ფოლადის კიბის მოწყობა</t>
  </si>
  <si>
    <t>მილკვადრატი 80x80x4</t>
  </si>
  <si>
    <t>მილკვადრატი 80x60x4</t>
  </si>
  <si>
    <t>არმატურა A500c/A240c</t>
  </si>
  <si>
    <t>ფოლადის ფურცელი -200x200x8</t>
  </si>
  <si>
    <t>ფოლადის ფურცელი -85x85x6</t>
  </si>
  <si>
    <t>ჭანჭკი ანკერით M18</t>
  </si>
  <si>
    <t xml:space="preserve"> ლუქის მოწყობა</t>
  </si>
  <si>
    <t>კუთხოვანა 50x5</t>
  </si>
  <si>
    <t>ანკერი Ø14 A500c</t>
  </si>
  <si>
    <t>ჭანჭიკი M14</t>
  </si>
  <si>
    <t>კომპოზიტური მასალის სახურავი</t>
  </si>
  <si>
    <t>ღიობის მოჩარჩოების მოწყობა</t>
  </si>
  <si>
    <t xml:space="preserve">დატკეპნილი ქვიშა ხრეშის ფენის მოსწობა </t>
  </si>
  <si>
    <t>ფოლადის ელემენტების დაფარვა ანტიკოროზიული საღებავით ორ ფენად</t>
  </si>
  <si>
    <t>კვ.მ</t>
  </si>
  <si>
    <t>ბეტონი B25 W12 F-200 რიგელის</t>
  </si>
  <si>
    <t>გრუნტის შეხებაში მყოფი ზედაპირების დაფარვა ცხელი ბიტუმის ფენით ორჯერ</t>
  </si>
  <si>
    <t>grZ. m</t>
  </si>
  <si>
    <t>მე-2 მე-3 კატეგორისს გრუნტის დამუშავება, ამოღება, გვერდზე დაყრით</t>
  </si>
  <si>
    <t>კბ.მ</t>
  </si>
  <si>
    <t>გვერდზე დაყრილი გრუნტის უკუჩაყრა და დატკეპნა 20 სმ-იან ფენებად</t>
  </si>
  <si>
    <t>გასასწორებელი ფენის მოწყობა ბ-20 ბეტონით, 10სმ</t>
  </si>
  <si>
    <t>კედლების მოწყობა ბ-25 ბეტონით, (ადგილზე გადატანა,დამატებითი მასალით და შრ. დანახ. ჩათვლით)</t>
  </si>
  <si>
    <r>
      <rPr>
        <sz val="11"/>
        <rFont val="AcadMtavr"/>
      </rPr>
      <t>საძირკველის მოწყობა ბ-25 ბეტონით (ადგილზე გადატანა, D</t>
    </r>
    <r>
      <rPr>
        <sz val="11"/>
        <rFont val="Sylfaen"/>
        <family val="1"/>
      </rPr>
      <t>დამატებითი მასალით და შრომის</t>
    </r>
    <r>
      <rPr>
        <sz val="11"/>
        <rFont val="AcadMtavr"/>
      </rPr>
      <t xml:space="preserve"> დანახარჯების ჩათვლით)</t>
    </r>
  </si>
  <si>
    <r>
      <t>m</t>
    </r>
    <r>
      <rPr>
        <vertAlign val="superscript"/>
        <sz val="12"/>
        <color indexed="8"/>
        <rFont val="LitNusx"/>
      </rPr>
      <t>3</t>
    </r>
  </si>
  <si>
    <t>qviSis SeZena, motana, ukuCayra milis qveS 10 sm zeviT 20 sm</t>
  </si>
  <si>
    <r>
      <t xml:space="preserve">vantuzis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=50 mm.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</si>
  <si>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=400 mm. 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</si>
  <si>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=300 mm. 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</si>
  <si>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=250 mm. 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</si>
  <si>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=200 mm. 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</si>
  <si>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=160 mm. </t>
    </r>
  </si>
  <si>
    <r>
      <t xml:space="preserve">adaptori-miltuCiT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 xml:space="preserve">=75 mm. </t>
    </r>
  </si>
  <si>
    <t xml:space="preserve">kabelebi </t>
  </si>
  <si>
    <t>m</t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</si>
  <si>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</t>
    </r>
  </si>
  <si>
    <t>komp.</t>
  </si>
  <si>
    <r>
      <t>gamanawilebeli fari</t>
    </r>
    <r>
      <rPr>
        <sz val="10"/>
        <color indexed="8"/>
        <rFont val="Arial"/>
        <family val="2"/>
        <charset val="204"/>
      </rPr>
      <t xml:space="preserve">  DB 1.2</t>
    </r>
  </si>
  <si>
    <r>
      <t>gamanawilebeli fari</t>
    </r>
    <r>
      <rPr>
        <sz val="10"/>
        <color indexed="8"/>
        <rFont val="Arial"/>
        <family val="2"/>
        <charset val="204"/>
      </rPr>
      <t xml:space="preserve">  DB 2.1</t>
    </r>
  </si>
  <si>
    <r>
      <t>gamanawilebeli fari</t>
    </r>
    <r>
      <rPr>
        <sz val="10"/>
        <color indexed="8"/>
        <rFont val="Arial"/>
        <family val="2"/>
        <charset val="204"/>
      </rPr>
      <t xml:space="preserve">  DB 2.2</t>
    </r>
  </si>
  <si>
    <r>
      <t>gamanawilebeli fari</t>
    </r>
    <r>
      <rPr>
        <sz val="10"/>
        <color indexed="8"/>
        <rFont val="Arial"/>
        <family val="2"/>
        <charset val="204"/>
      </rPr>
      <t xml:space="preserve">  DB 2.3</t>
    </r>
  </si>
  <si>
    <r>
      <t>samontaJo masala</t>
    </r>
    <r>
      <rPr>
        <sz val="10"/>
        <rFont val="AcadNusx"/>
      </rPr>
      <t xml:space="preserve"> </t>
    </r>
  </si>
  <si>
    <t xml:space="preserve">damiweba </t>
  </si>
  <si>
    <t>miwis samuSaoebi</t>
  </si>
  <si>
    <t>tranSeis gaTxra xeliT qselis mosawyobad</t>
  </si>
  <si>
    <r>
      <t>m</t>
    </r>
    <r>
      <rPr>
        <vertAlign val="superscript"/>
        <sz val="10"/>
        <color indexed="8"/>
        <rFont val="AcadNusx"/>
      </rPr>
      <t>3</t>
    </r>
  </si>
  <si>
    <t>komp</t>
  </si>
  <si>
    <t>grZ.m</t>
  </si>
  <si>
    <t>განზ.</t>
  </si>
  <si>
    <t>მ2</t>
  </si>
  <si>
    <t>სამონტაჟო სამუშაოები</t>
  </si>
  <si>
    <t>კედლებისა და ჭერის ჩამოფხეკა</t>
  </si>
  <si>
    <t>საფასადე საღებავით შეღებვა (გარე კედელი) ორი ფენა</t>
  </si>
  <si>
    <t>შეფითხვნა (შიგა კედელი)</t>
  </si>
  <si>
    <t>მ3</t>
  </si>
  <si>
    <t>მოჭიმვა მორკინებით</t>
  </si>
  <si>
    <t>ჭერის შელესვა</t>
  </si>
  <si>
    <t>ჭერის შეღებვა</t>
  </si>
  <si>
    <t>გამომშრალი ხის ძელი პერგოლასთვის 150 მმ X 500 მმ</t>
  </si>
  <si>
    <t>ხის შეღებვა</t>
  </si>
  <si>
    <t>სახურავის მოწყობა</t>
  </si>
  <si>
    <t>მოჭიმვა 30 მმ</t>
  </si>
  <si>
    <t>კიბისა და ბაქნების მოწყობა</t>
  </si>
  <si>
    <t>კუბ.მ</t>
  </si>
  <si>
    <t>ბეტონით ბაქნებისა და კიბის მოწყობა B25 W6 F-200</t>
  </si>
  <si>
    <t>ქვიშა-ხრეშოვანი საგების მოწყობა სისქით 30სმ და დატკეპნა 20სმ-იან ფენებად ვიბროსატკეპნის გამოყენებით</t>
  </si>
  <si>
    <t>ოვალური შადრევნის მოწყობა</t>
  </si>
  <si>
    <t>ოვალური შადრევნის მონოლითური წყალმიმღების მოწყობა</t>
  </si>
  <si>
    <t>მონოლითური წყლის მიწყოდების ავზი მცირე კასკადისთვის</t>
  </si>
  <si>
    <t xml:space="preserve"> მცირე კასკადის მონოლითური წყალმიმღები ნაგებობის მოწყობა</t>
  </si>
  <si>
    <t>კასკადის ხიდების ქვეშ არსებული მონოლითური კონსტრუქციების გამაგრება ტორკრეტბეტონით</t>
  </si>
  <si>
    <t>არსებული არმატურების დაფარვა ანტიკოროზიული საღებავებით ორ ფენად</t>
  </si>
  <si>
    <t>ტორკრეტირება წყალმედეგი და წყალუჟონადი ბეტონით B25 W14 F-200</t>
  </si>
  <si>
    <r>
      <t>samontaJo masala</t>
    </r>
    <r>
      <rPr>
        <sz val="10"/>
        <color indexed="8"/>
        <rFont val="AcadNusx"/>
      </rPr>
      <t xml:space="preserve"> </t>
    </r>
  </si>
  <si>
    <t xml:space="preserve">sanaTebi </t>
  </si>
  <si>
    <r>
      <t>ormos amoReba boZebisTvis (</t>
    </r>
    <r>
      <rPr>
        <sz val="10"/>
        <color indexed="8"/>
        <rFont val="Arial"/>
        <family val="2"/>
        <charset val="204"/>
      </rPr>
      <t>H</t>
    </r>
    <r>
      <rPr>
        <sz val="10"/>
        <color indexed="8"/>
        <rFont val="AcadNusx"/>
      </rPr>
      <t>=</t>
    </r>
    <r>
      <rPr>
        <sz val="10"/>
        <color indexed="8"/>
        <rFont val="Arial"/>
        <family val="2"/>
        <charset val="204"/>
      </rPr>
      <t>1.0</t>
    </r>
    <r>
      <rPr>
        <sz val="10"/>
        <color indexed="8"/>
        <rFont val="AcadNusx"/>
      </rPr>
      <t xml:space="preserve">m) </t>
    </r>
  </si>
  <si>
    <t>video meTvalyureobis sistema</t>
  </si>
  <si>
    <t xml:space="preserve">ormos amoReba boZebisTvis </t>
  </si>
  <si>
    <t>ბეტონის ბორდიურის კონტურის მონტაჟი 10x20(h)</t>
  </si>
  <si>
    <t>ბაზალტის დგარები 30*30*50(h)</t>
  </si>
  <si>
    <t xml:space="preserve"> მცირე კასკადის მოწყობა</t>
  </si>
  <si>
    <t>ეპოქსიდის წებო</t>
  </si>
  <si>
    <t>ჯამი</t>
  </si>
  <si>
    <t>IV კატ. გრუნტის დამუშავება ხელით</t>
  </si>
  <si>
    <t>IV კატ. გრუნტის დამუშავება ექსკავატორით, ა/თვითმცლელებზე დატვირთვით</t>
  </si>
  <si>
    <t>IV გრუნტის დამუშავება ხელით, ა/თვითმცლელებზე დატვირთვით</t>
  </si>
  <si>
    <t xml:space="preserve"> რეზერვუარიდან კუს ტბამდე წყალმომარაგების ქსელი</t>
  </si>
  <si>
    <t>კუს ტბის წყალმიმღები დანადგარის მოწყობა</t>
  </si>
  <si>
    <t>გვერდზე დაყრილი გრუნტის დატვირთვა ავტოთვითმცლელზე და გატანა 25კმ-ის მანძილზე</t>
  </si>
  <si>
    <r>
      <t>gamanawilebeli fari</t>
    </r>
    <r>
      <rPr>
        <sz val="10"/>
        <rFont val="Arial"/>
        <family val="2"/>
        <charset val="204"/>
      </rPr>
      <t xml:space="preserve">  DB 1.3</t>
    </r>
  </si>
  <si>
    <t>ვაკის პარკში კასკადის მოსაპირკეთებელი მასალების დემონტაჟი</t>
  </si>
  <si>
    <t>ზედნადები ხარჯი</t>
  </si>
  <si>
    <t>გეგმიური მოგება</t>
  </si>
  <si>
    <t xml:space="preserve">I ბლოკი </t>
  </si>
  <si>
    <t>ურდულის მოწყობა d=200 მმ.</t>
  </si>
  <si>
    <t xml:space="preserve">III ბლოკი </t>
  </si>
  <si>
    <t xml:space="preserve">IV ბლოკი </t>
  </si>
  <si>
    <t>არსებული ბეტონის კონსტრუქციის დემონტაჟი დაგატანა ნაყარში 25კმ-ის მანძილზე</t>
  </si>
  <si>
    <t>კასკადზე არსებული ლითონის ელემენტების დემონტაჟი და გატანა ნაყარში 25კმ-ის მანძილზე</t>
  </si>
  <si>
    <t>არსებული კიბის ბეტონის საფარის მონგრევა სანგრევი ჩაქუჩების გამოყენებით, დატვირთვა ავტოთვითმცლელზე და გატანა ნაყარში 25კმ-ის მანძილზე</t>
  </si>
  <si>
    <t>I. კასკადი და შადრევანი</t>
  </si>
  <si>
    <t xml:space="preserve">II. ელ . მომარაგება </t>
  </si>
  <si>
    <t>III. კასკადის კონსტრუქციული ნაგებობების მოწყობა</t>
  </si>
  <si>
    <t>IV. marTvis sadguris eleqtroba</t>
  </si>
  <si>
    <t>kabelebi</t>
  </si>
  <si>
    <t>m2</t>
  </si>
  <si>
    <t>მეტალის კარის დემონტაჟი</t>
  </si>
  <si>
    <t>გ.მ</t>
  </si>
  <si>
    <t>ლითონის მოაჯირის მოწყობა</t>
  </si>
  <si>
    <t>გვერდზე დაყრილი გრუნტის დატვირთვა ავტოთვითმცლელზე და გატანა 25კმ-ის მანძილზე ნაყარში</t>
  </si>
  <si>
    <t>წყლის სალექარი ავზის მოწყობა</t>
  </si>
  <si>
    <t>ჟანგბადით გამამდიდრებელი ავზის მოწყობა</t>
  </si>
  <si>
    <r>
      <t>1500მ</t>
    </r>
    <r>
      <rPr>
        <b/>
        <vertAlign val="superscript"/>
        <sz val="11"/>
        <color theme="1"/>
        <rFont val="Sylfaen"/>
        <family val="1"/>
        <charset val="204"/>
      </rPr>
      <t xml:space="preserve">3 </t>
    </r>
    <r>
      <rPr>
        <b/>
        <sz val="11"/>
        <color theme="1"/>
        <rFont val="Sylfaen"/>
        <family val="1"/>
        <charset val="204"/>
      </rPr>
      <t>რეზერვუარის მოწყობა</t>
    </r>
  </si>
  <si>
    <t>II ბლოკი</t>
  </si>
  <si>
    <t>რკ/ბეტონის კონსტრუქცია</t>
  </si>
  <si>
    <t xml:space="preserve">monoliTuri rkina-betonis svetebis mowyoba </t>
  </si>
  <si>
    <t xml:space="preserve">monoliTuri rkina-betonis rigelebis mowyoba </t>
  </si>
  <si>
    <t xml:space="preserve">gadaxurvis rkina-betonis filis mowyoba </t>
  </si>
  <si>
    <t>monoliTuri rkina-betonis kibis mowyoba</t>
  </si>
  <si>
    <t>ქვიშა-ცემენტის ხსნარით მოჭიმვა</t>
  </si>
  <si>
    <t>ჭერის შეფითხვნა</t>
  </si>
  <si>
    <t>ლუქის შევსება ხის ფიცარით 50X200 (საჭირო მასალა ანჯამა-4ც.სახელური 2ც)</t>
  </si>
  <si>
    <t>კარ/ფანჯარა</t>
  </si>
  <si>
    <t>ალუმინის ფანჯრების მოწყობა</t>
  </si>
  <si>
    <t xml:space="preserve">ლითონის კარების მოწყობა (ცეცხლგამძლე) </t>
  </si>
  <si>
    <t>სხვა სამუშაოები</t>
  </si>
  <si>
    <t>კონდიციონერი</t>
  </si>
  <si>
    <t>შესასრულებელი სამუშაოები</t>
  </si>
  <si>
    <t>ღირებულება</t>
  </si>
  <si>
    <t xml:space="preserve">II ბლოკი </t>
  </si>
  <si>
    <t>სუსტი დენები</t>
  </si>
  <si>
    <t>დროებითი შენობა-ნაგებობა</t>
  </si>
  <si>
    <t>გაუთვალისწინებელი სამუშაოები</t>
  </si>
  <si>
    <t>ქ.თბილისში, ვაკის პარკის ტერიტორიაზე არსებული შადრევნებისა და კასკადის რეაბილიტაციის სამუშაოების კრებსითი ხარჯთაღრიცხვა</t>
  </si>
  <si>
    <t>სულ ჯამი</t>
  </si>
  <si>
    <t>ფოლადის ლუქის მოწყობა ქ. თბილისის ლოგოს გამოსახულებით 70x70სმ</t>
  </si>
  <si>
    <t>მასალა</t>
  </si>
  <si>
    <t>ხელფასი</t>
  </si>
  <si>
    <t>მექანიზმი</t>
  </si>
  <si>
    <t>ერთ.</t>
  </si>
  <si>
    <t>სულ</t>
  </si>
  <si>
    <t>დამუშავებული გრუნტის დატვირთვა ავ/თვითმც. და გატანა ნაყარში 25კმ-ზე</t>
  </si>
  <si>
    <t>მათ შორის დანადგარების და მოწყობილობების მონტაჟი</t>
  </si>
  <si>
    <t>ზედნადები ხარჯი დანადგარების და მოწყობილობების მონტაჟის ხელფასზე</t>
  </si>
  <si>
    <t xml:space="preserve">ზედნადები ხარჯი </t>
  </si>
  <si>
    <t>გეგმიური დაგროვება დანადგარებისა და მოწყობილობების ღირებულების გამოკლებით</t>
  </si>
  <si>
    <t>ზედნადები ხარჯი ელ. სამონტაჟო სამუშაოების ხელფასზე</t>
  </si>
  <si>
    <t>ჯამი I</t>
  </si>
  <si>
    <t>ჯამი II</t>
  </si>
  <si>
    <t>ჯამი II-1</t>
  </si>
  <si>
    <t>ჯამი II-2</t>
  </si>
  <si>
    <t>ქვაბულის კედლების გამაგრება დახერხილი ხის მასალით</t>
  </si>
  <si>
    <t>ჯამი I.</t>
  </si>
  <si>
    <t>ჯამი II.</t>
  </si>
  <si>
    <t>ჯამი III.</t>
  </si>
  <si>
    <t>ჯამი VI.</t>
  </si>
  <si>
    <t>ჯამი VII.</t>
  </si>
  <si>
    <t>ჯამი VIII.</t>
  </si>
  <si>
    <t>ტრანსფორმატორის დემონტაჟი (დასაწყობდეს დამკვეთის  მიერ მითითებულ ადგილზე)</t>
  </si>
  <si>
    <t>შეფითხვნა და ნესტგამძლე საღებავით შეღებვა (შიგა კედელი) ორი ფენა</t>
  </si>
  <si>
    <t>IV კატ. გრუნტის დამუშავება ექსკავატორით ჩამჩის მოცულობით 0.5 მ3, გვერდზე დაყრით</t>
  </si>
  <si>
    <t>ჭის ანაკრები რკინა–ბეტონის რგოლის მოწყობა d=1000მმ h=1000მმ</t>
  </si>
  <si>
    <t xml:space="preserve">ჭის ანაკრები  რ/ბ ძირის ფილის მოწყობა d=1000 მმ </t>
  </si>
  <si>
    <t>ჭის ანაკრები რკინა–ბეტონის თავსახურის მოწყობა თუჯის მრგვალი ჩარჩო-ხუფით d=1000*1000 მმ</t>
  </si>
  <si>
    <t>ტუმბოს მონტაჟი H=180მ Q=17ლ/წმ (სპეციფიკაცია იხ. პროექტში)</t>
  </si>
  <si>
    <t>zedmeti gruntis datvirTva TviTmclelebze da gatana nayarSi 25 km-ze</t>
  </si>
  <si>
    <t>დრენაჟის მილზე  გარეცხილი ქვის   დაწყობა ზომით  საშუალოდ 300X300მმ  (ხელით)</t>
  </si>
  <si>
    <t>დრენაჟის მილზე  გარეცხილი ქვის   დაწყობა ზომით  საშუალოდ 200X200მმ (ხელით)</t>
  </si>
  <si>
    <t>ურდული დ=200მმ, მოწყობა</t>
  </si>
  <si>
    <t xml:space="preserve">უკუსარქველი (ორმაგი მოქმედების) დ=200მმ,  მოწყობა </t>
  </si>
  <si>
    <t>მუხლი დ=200მმ, მოწყობა</t>
  </si>
  <si>
    <t>გადამყვანი დ=200/150მმ, მოწყობა</t>
  </si>
  <si>
    <t>სამკაპი დ=150/150მმ, მოწყობა</t>
  </si>
  <si>
    <t>ასფალტის საფარის დაგება (ქვედა ფენა 6სმ, ზედა ფენა 4სმ)</t>
  </si>
  <si>
    <t>ქვაფენილის აყრა</t>
  </si>
  <si>
    <t>ზედმეტი გრუნტისა და ასფალტის ნატეხების გატანა 25-კმ-ზე</t>
  </si>
  <si>
    <t>ანაკრები რკ/ბეტონის წრიული ჭის მოწყობა ძირით, რგოლით h=1200, თუჯის ჩარჩო ხუფით d=1000</t>
  </si>
  <si>
    <t xml:space="preserve">პოლ. მილი  d=200 PN-20 შეძენა, მონტაჟი, გარეცხვა და გამოცდა </t>
  </si>
  <si>
    <t>ჩობალის მოწყობა დ=250 მმ.  (სპეციფიკაცია იხ. პროექტში)</t>
  </si>
  <si>
    <t>მიწის გათხრა გვირაბული მეთოდით (კროტით) d=300მმ</t>
  </si>
  <si>
    <t xml:space="preserve">ტერიტორიის გასუფთავება ნაგვისაგან </t>
  </si>
  <si>
    <t>წასასმელი ჰიდროიზოლიაციის მოწყობა 2 ფენა</t>
  </si>
  <si>
    <t>ბეტონის კედლის შელესვა მიწის ზედა ნაწილში ქვ-ცემენტის ხსნარით</t>
  </si>
  <si>
    <t>ბეტონის კედლის შეფითხვა-შეღებვა მიწის ზედა ნაწილში საფასადე მასალებით</t>
  </si>
  <si>
    <t>ლითონის ღობის მოწყობა პერიმეტრიული კედლის ზედაპირზე (სპეციფიკაცია იხ. პროექტში)</t>
  </si>
  <si>
    <t>ლითონის შესასვლელი ჭიშკრის მოწყობა (სპეციფიკაცია იხ. პროექტში)</t>
  </si>
  <si>
    <t>არმატურის კარკასის მოწყობა A500c</t>
  </si>
  <si>
    <t>არმატურის კარკასის მოწყობა A240c</t>
  </si>
  <si>
    <t>არმატურის კარკასის მოწყობა A500c/A240c</t>
  </si>
  <si>
    <t>რიგელის არმატურის კარკასის მოწყობა A500c</t>
  </si>
  <si>
    <t>რიგელის არმატურის კარკასის მოწყობა A240c</t>
  </si>
  <si>
    <t>არმატურის კარკასის მოწყობა  A240c</t>
  </si>
  <si>
    <t>საყარაულო და საწყობის ჯიხური  6*2.5მ (სპეციფიკაცია იხ. პროექტში)</t>
  </si>
  <si>
    <t xml:space="preserve">ანაკრები რკ/ბეტონის წრიული ჭის მოწყობა ძირით, რგოლით h=1200, თუჯის ჩარჩო ხუფით d=1000 </t>
  </si>
  <si>
    <t>ჩობალის მოწყობა  d=250 მმ. (სპეციფიკაცია იხ. პროექტში)</t>
  </si>
  <si>
    <t>zedmeti gruntisa da asfaltis natexebis gatana 25 km-ze</t>
  </si>
  <si>
    <r>
      <t xml:space="preserve">Cobalis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=500 mm. (specifikacia ix. proeqtSi)</t>
    </r>
  </si>
  <si>
    <r>
      <t xml:space="preserve">Cobalis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=400 mm. (specifikacia ix. proeqtSi)</t>
    </r>
  </si>
  <si>
    <r>
      <t xml:space="preserve">Cobalis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 mm. (specifikacia ix. proeqtSi)</t>
    </r>
  </si>
  <si>
    <r>
      <t xml:space="preserve">Cobalis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=200 mm. (specifikacia ix. proeqtSi)</t>
    </r>
  </si>
  <si>
    <r>
      <t xml:space="preserve">Cobalis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=160 mm. (specifikacia ix. proeqtSi)</t>
    </r>
  </si>
  <si>
    <t>არსებული ბეტონის საფარის მონგრევა სანგრევი ჩაქუჩების გამოყენებით, დატვირთვა ავტოთვითმცლელზე და გატანა ნაყარში 25კმ-ის მანძილზე</t>
  </si>
  <si>
    <t>არმატურის კარკასის მოწყობა  A500c</t>
  </si>
  <si>
    <t>არსებული ბეტონის კონსტრუქციის დემონტაჟი და გატანა ნაყარში 25კმ-ის მანძილზე</t>
  </si>
  <si>
    <t>არსებული ამორტიზირებული ბეტონის საფარის მონგრევა და არმატურის გაშიშვლება, ნარჩენების დატვირთვა ავტოთვითმცლელზე და გატანა ნაყარში 25კმ-ის მანძილზე</t>
  </si>
  <si>
    <t xml:space="preserve">RorRis SeZena, motana, ukuCayra datkepniT, asfaltis momzadebamde sisqiT 20 sm. </t>
  </si>
  <si>
    <t>Txrilis Sevseba balastiT, datkepniT</t>
  </si>
  <si>
    <r>
      <t xml:space="preserve">anakrebi rk/betonis Wis rgolis mowyoba </t>
    </r>
    <r>
      <rPr>
        <sz val="12"/>
        <rFont val="Times New Roman"/>
        <family val="1"/>
      </rPr>
      <t>d</t>
    </r>
    <r>
      <rPr>
        <sz val="12"/>
        <rFont val="LitNusx"/>
      </rPr>
      <t xml:space="preserve">=1000    </t>
    </r>
    <r>
      <rPr>
        <sz val="12"/>
        <rFont val="Times New Roman"/>
        <family val="1"/>
      </rPr>
      <t>h</t>
    </r>
    <r>
      <rPr>
        <sz val="12"/>
        <rFont val="LitNusx"/>
      </rPr>
      <t>=1000 mm.</t>
    </r>
  </si>
  <si>
    <r>
      <t xml:space="preserve">anakrebi rk/betonis Wis rgolis mowyoba </t>
    </r>
    <r>
      <rPr>
        <sz val="12"/>
        <rFont val="Times New Roman"/>
        <family val="1"/>
      </rPr>
      <t>d</t>
    </r>
    <r>
      <rPr>
        <sz val="12"/>
        <rFont val="LitNusx"/>
      </rPr>
      <t xml:space="preserve">=1000    </t>
    </r>
    <r>
      <rPr>
        <sz val="12"/>
        <rFont val="Times New Roman"/>
        <family val="1"/>
      </rPr>
      <t>h</t>
    </r>
    <r>
      <rPr>
        <sz val="12"/>
        <rFont val="LitNusx"/>
      </rPr>
      <t>=500 mm.</t>
    </r>
  </si>
  <si>
    <t xml:space="preserve">anakrebi rk/betonis wriuli Wis Ziris mowyoba d=1000 mm. </t>
  </si>
  <si>
    <t>anakrebi rk/betonis wriuli Wis CarCo xufis mowyoba d=1000 mm.</t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</si>
  <si>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=25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</si>
  <si>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=75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</si>
  <si>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=110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</si>
  <si>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=160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</si>
  <si>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</si>
  <si>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=300 mm. pn-20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</si>
  <si>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=400 mm. pn-20 SeZena, montaJi, garecxva da gamocda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</si>
  <si>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=500 mm. sn-8 SeZena, montaJi,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</si>
  <si>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=400 mm. sn-8 SeZena, montaJi,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</si>
  <si>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=300 mm. sn-8 SeZena, montaJi,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</si>
  <si>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=250 mm. sn-8 SeZena, montaJi,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</si>
  <si>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 mm. sn-8 SeZena, montaJi,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</si>
  <si>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=150 mm. sn-8 SeZena, montaJi, </t>
    </r>
  </si>
  <si>
    <r>
      <t xml:space="preserve">ventili </t>
    </r>
    <r>
      <rPr>
        <sz val="12"/>
        <color rgb="FF000000"/>
        <rFont val="Sylfaen"/>
        <family val="1"/>
      </rPr>
      <t>D=25 მმ.  მოწყობა</t>
    </r>
  </si>
  <si>
    <r>
      <t xml:space="preserve">urduli </t>
    </r>
    <r>
      <rPr>
        <sz val="12"/>
        <color rgb="FF000000"/>
        <rFont val="Sylfaen"/>
        <family val="1"/>
      </rPr>
      <t>D=80</t>
    </r>
    <r>
      <rPr>
        <sz val="12"/>
        <color indexed="8"/>
        <rFont val="AcadMtavr"/>
      </rPr>
      <t xml:space="preserve"> მმ.  მოწყობა</t>
    </r>
  </si>
  <si>
    <r>
      <t xml:space="preserve">urduli </t>
    </r>
    <r>
      <rPr>
        <sz val="12"/>
        <color rgb="FF000000"/>
        <rFont val="Sylfaen"/>
        <family val="1"/>
      </rPr>
      <t>D=100</t>
    </r>
    <r>
      <rPr>
        <sz val="12"/>
        <color indexed="8"/>
        <rFont val="AcadMtavr"/>
      </rPr>
      <t xml:space="preserve"> მმ.  მოწყობა</t>
    </r>
  </si>
  <si>
    <r>
      <t xml:space="preserve">urduli </t>
    </r>
    <r>
      <rPr>
        <sz val="12"/>
        <color rgb="FF000000"/>
        <rFont val="Sylfaen"/>
        <family val="1"/>
      </rPr>
      <t>D=160</t>
    </r>
    <r>
      <rPr>
        <sz val="12"/>
        <color indexed="8"/>
        <rFont val="AcadMtavr"/>
      </rPr>
      <t xml:space="preserve"> მმ.  მოწყობა</t>
    </r>
  </si>
  <si>
    <r>
      <t xml:space="preserve">urduli </t>
    </r>
    <r>
      <rPr>
        <sz val="12"/>
        <color rgb="FF000000"/>
        <rFont val="Sylfaen"/>
        <family val="1"/>
      </rPr>
      <t>D=250 მმ.  მოწყობა</t>
    </r>
  </si>
  <si>
    <r>
      <t xml:space="preserve">urduli </t>
    </r>
    <r>
      <rPr>
        <sz val="12"/>
        <color rgb="FF000000"/>
        <rFont val="Sylfaen"/>
        <family val="1"/>
      </rPr>
      <t>D=300</t>
    </r>
    <r>
      <rPr>
        <sz val="12"/>
        <color indexed="8"/>
        <rFont val="AcadMtavr"/>
      </rPr>
      <t xml:space="preserve"> მმ.  მოწყობა</t>
    </r>
  </si>
  <si>
    <r>
      <t xml:space="preserve">urduli </t>
    </r>
    <r>
      <rPr>
        <sz val="12"/>
        <color rgb="FF000000"/>
        <rFont val="Sylfaen"/>
        <family val="1"/>
      </rPr>
      <t>D=400</t>
    </r>
    <r>
      <rPr>
        <sz val="12"/>
        <color indexed="8"/>
        <rFont val="AcadMtavr"/>
      </rPr>
      <t xml:space="preserve"> მმ.  მოწყობა</t>
    </r>
  </si>
  <si>
    <r>
      <t xml:space="preserve">flianeci </t>
    </r>
    <r>
      <rPr>
        <sz val="12"/>
        <color rgb="FF000000"/>
        <rFont val="Sylfaen"/>
        <family val="1"/>
      </rPr>
      <t>D=80</t>
    </r>
    <r>
      <rPr>
        <sz val="12"/>
        <color indexed="8"/>
        <rFont val="AcadMtavr"/>
      </rPr>
      <t xml:space="preserve">  მმ.  მოწყობა</t>
    </r>
  </si>
  <si>
    <r>
      <t xml:space="preserve">flianeci </t>
    </r>
    <r>
      <rPr>
        <sz val="12"/>
        <color rgb="FF000000"/>
        <rFont val="Sylfaen"/>
        <family val="1"/>
      </rPr>
      <t>D=100</t>
    </r>
    <r>
      <rPr>
        <sz val="12"/>
        <color indexed="8"/>
        <rFont val="AcadMtavr"/>
      </rPr>
      <t xml:space="preserve"> მმ.  მოწყობა</t>
    </r>
  </si>
  <si>
    <r>
      <t xml:space="preserve">flianeci </t>
    </r>
    <r>
      <rPr>
        <sz val="12"/>
        <color rgb="FF000000"/>
        <rFont val="Sylfaen"/>
        <family val="1"/>
      </rPr>
      <t>D=160</t>
    </r>
    <r>
      <rPr>
        <sz val="12"/>
        <color indexed="8"/>
        <rFont val="AcadMtavr"/>
      </rPr>
      <t xml:space="preserve"> მმ.  მოწყობა</t>
    </r>
  </si>
  <si>
    <r>
      <t xml:space="preserve">flianeci </t>
    </r>
    <r>
      <rPr>
        <sz val="12"/>
        <color rgb="FF000000"/>
        <rFont val="Sylfaen"/>
        <family val="1"/>
      </rPr>
      <t>D=250</t>
    </r>
    <r>
      <rPr>
        <sz val="12"/>
        <color indexed="8"/>
        <rFont val="AcadMtavr"/>
      </rPr>
      <t xml:space="preserve"> მმ.  მოწყობა</t>
    </r>
  </si>
  <si>
    <r>
      <t xml:space="preserve">flianeci </t>
    </r>
    <r>
      <rPr>
        <sz val="12"/>
        <color rgb="FF000000"/>
        <rFont val="Sylfaen"/>
        <family val="1"/>
      </rPr>
      <t>D=300</t>
    </r>
    <r>
      <rPr>
        <sz val="12"/>
        <color indexed="8"/>
        <rFont val="AcadMtavr"/>
      </rPr>
      <t xml:space="preserve"> მმ.  მოწყობა</t>
    </r>
  </si>
  <si>
    <r>
      <t xml:space="preserve">flianeci </t>
    </r>
    <r>
      <rPr>
        <sz val="12"/>
        <color rgb="FF000000"/>
        <rFont val="Sylfaen"/>
        <family val="1"/>
      </rPr>
      <t>D=400</t>
    </r>
    <r>
      <rPr>
        <sz val="12"/>
        <color indexed="8"/>
        <rFont val="AcadMtavr"/>
      </rPr>
      <t xml:space="preserve"> მმ.  მოწყობა</t>
    </r>
  </si>
  <si>
    <r>
      <t xml:space="preserve">polieTilenis samkapis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=400/400 mm.</t>
    </r>
  </si>
  <si>
    <r>
      <t xml:space="preserve">polieTilenis samkapis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=300/300 mm.</t>
    </r>
  </si>
  <si>
    <r>
      <t xml:space="preserve">polieTilenis samkapis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=250/250 mm.</t>
    </r>
  </si>
  <si>
    <r>
      <t xml:space="preserve">polieTilenis samkapis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=160/160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</si>
  <si>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=300/250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</si>
  <si>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=300/75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</si>
  <si>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=300/110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</si>
  <si>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=300/160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</si>
  <si>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=250/110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</si>
  <si>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=250/160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</si>
  <si>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=160/110 mm.</t>
    </r>
  </si>
  <si>
    <r>
      <t xml:space="preserve">polieTilenis gadamyvanis mowyoba </t>
    </r>
    <r>
      <rPr>
        <i/>
        <sz val="12"/>
        <color indexed="8"/>
        <rFont val="Times New Roman"/>
        <family val="1"/>
        <charset val="204"/>
      </rPr>
      <t>d</t>
    </r>
    <r>
      <rPr>
        <sz val="12"/>
        <color indexed="8"/>
        <rFont val="LitNusx"/>
      </rPr>
      <t>=160/75 mm.</t>
    </r>
  </si>
  <si>
    <t>filtris mowyoba d=400 mm.</t>
  </si>
  <si>
    <r>
      <t xml:space="preserve">kabelis mowyoba (mrgvali) </t>
    </r>
    <r>
      <rPr>
        <sz val="10"/>
        <color indexed="8"/>
        <rFont val="Arial"/>
        <family val="2"/>
        <charset val="204"/>
      </rPr>
      <t>NYY-J 4x240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</si>
  <si>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1x120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</si>
  <si>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4x120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</si>
  <si>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1x70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</si>
  <si>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4x70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</si>
  <si>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1x35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</si>
  <si>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4x50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</si>
  <si>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1x25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</si>
  <si>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4x35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</si>
  <si>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1x16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</si>
  <si>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</si>
  <si>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5x16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</si>
  <si>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</si>
  <si>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</si>
  <si>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5x4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</si>
  <si>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5x1.5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</si>
  <si>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3x4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</si>
  <si>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NYY-J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</si>
  <si>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rPr>
        <sz val="10"/>
        <color indexed="8"/>
        <rFont val="AcadNusx"/>
      </rPr>
      <t xml:space="preserve">Zalovani faris mowyoba g/m </t>
    </r>
    <r>
      <rPr>
        <sz val="10"/>
        <color indexed="8"/>
        <rFont val="Arial"/>
        <family val="2"/>
        <charset val="204"/>
      </rPr>
      <t>2000X800X400 IP 54</t>
    </r>
  </si>
  <si>
    <r>
      <t xml:space="preserve">samfaza salteebis sistemis mowyoba </t>
    </r>
    <r>
      <rPr>
        <sz val="10"/>
        <color indexed="8"/>
        <rFont val="Arial"/>
        <family val="2"/>
        <charset val="204"/>
      </rPr>
      <t>L1, L2, L3, 1250</t>
    </r>
    <r>
      <rPr>
        <sz val="10"/>
        <color indexed="8"/>
        <rFont val="AcadNusx"/>
      </rPr>
      <t xml:space="preserve"> a</t>
    </r>
  </si>
  <si>
    <r>
      <t xml:space="preserve">damiweba neitralis salteebis sistemis mowyoba </t>
    </r>
    <r>
      <rPr>
        <sz val="10"/>
        <color indexed="8"/>
        <rFont val="Arial"/>
        <family val="2"/>
        <charset val="204"/>
      </rPr>
      <t>800</t>
    </r>
    <r>
      <rPr>
        <sz val="10"/>
        <color indexed="8"/>
        <rFont val="AcadNusx"/>
      </rPr>
      <t xml:space="preserve"> 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</si>
  <si>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ACB 1250A/50kA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</si>
  <si>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630A/D/36kA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</si>
  <si>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320A/D/36kA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</si>
  <si>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160A/D/25kA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</si>
  <si>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80A/D/25kA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</si>
  <si>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32A/D/25kA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</si>
  <si>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25A/D/25kA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</si>
  <si>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2A/C/6kA  1 </t>
    </r>
    <r>
      <rPr>
        <sz val="10"/>
        <color indexed="8"/>
        <rFont val="AcadNusx"/>
      </rPr>
      <t>polusa</t>
    </r>
  </si>
  <si>
    <r>
      <t xml:space="preserve">kontaqtoris mowyoba </t>
    </r>
    <r>
      <rPr>
        <sz val="10"/>
        <color indexed="8"/>
        <rFont val="Arial"/>
        <family val="2"/>
        <charset val="204"/>
      </rPr>
      <t>3P/ 15 kW/230VAC</t>
    </r>
  </si>
  <si>
    <r>
      <t xml:space="preserve">CamrTveli Rilaki fiqsaciiT mowyoba </t>
    </r>
    <r>
      <rPr>
        <sz val="10"/>
        <color indexed="8"/>
        <rFont val="Arial"/>
        <family val="2"/>
      </rPr>
      <t>Aut-O-Man</t>
    </r>
  </si>
  <si>
    <r>
      <t>saindikacio naTurs mowyoba</t>
    </r>
    <r>
      <rPr>
        <sz val="10"/>
        <color indexed="8"/>
        <rFont val="Arial"/>
        <family val="2"/>
        <charset val="204"/>
      </rPr>
      <t xml:space="preserve"> 220</t>
    </r>
    <r>
      <rPr>
        <sz val="10"/>
        <color indexed="8"/>
        <rFont val="AcadNusx"/>
      </rPr>
      <t>v (mwvane)</t>
    </r>
  </si>
  <si>
    <t>fotoreles mowyoba</t>
  </si>
  <si>
    <r>
      <t>dnobadmcveliani amomrTvelis mowyoba</t>
    </r>
    <r>
      <rPr>
        <sz val="10"/>
        <color indexed="8"/>
        <rFont val="Arial"/>
        <family val="2"/>
        <charset val="204"/>
      </rPr>
      <t xml:space="preserve"> 160</t>
    </r>
    <r>
      <rPr>
        <sz val="10"/>
        <color indexed="8"/>
        <rFont val="AcadNusx"/>
      </rPr>
      <t>a 3 polusa</t>
    </r>
  </si>
  <si>
    <r>
      <t xml:space="preserve">dnobadi mcvelis mowyoba </t>
    </r>
    <r>
      <rPr>
        <sz val="10"/>
        <color indexed="8"/>
        <rFont val="Arial"/>
        <family val="2"/>
        <charset val="204"/>
      </rPr>
      <t>160</t>
    </r>
    <r>
      <rPr>
        <sz val="10"/>
        <color indexed="8"/>
        <rFont val="AcadNusx"/>
      </rPr>
      <t xml:space="preserve">a </t>
    </r>
  </si>
  <si>
    <t>sasignalo naTuris mowyoba (yviTeli, mwvane, wiTeli) (faris karSi CasamontaJebeli)</t>
  </si>
  <si>
    <r>
      <t>saindikacio naTuris mowyoba</t>
    </r>
    <r>
      <rPr>
        <sz val="10"/>
        <color indexed="8"/>
        <rFont val="Arial"/>
        <family val="2"/>
        <charset val="204"/>
      </rPr>
      <t xml:space="preserve"> 220</t>
    </r>
    <r>
      <rPr>
        <sz val="10"/>
        <color indexed="8"/>
        <rFont val="AcadNusx"/>
      </rPr>
      <t>v (mwvane)</t>
    </r>
  </si>
  <si>
    <r>
      <t xml:space="preserve">CamrTveli Rilakis mowyoba fiqsaciiT </t>
    </r>
    <r>
      <rPr>
        <sz val="10"/>
        <color indexed="8"/>
        <rFont val="Arial"/>
        <family val="2"/>
      </rPr>
      <t>Aut-O-Man</t>
    </r>
  </si>
  <si>
    <r>
      <t xml:space="preserve">kontaqtoris mowyoba </t>
    </r>
    <r>
      <rPr>
        <sz val="10"/>
        <color indexed="8"/>
        <rFont val="Arial"/>
        <family val="2"/>
        <charset val="204"/>
      </rPr>
      <t>3P/ 5.5 kW/230VAC</t>
    </r>
  </si>
  <si>
    <r>
      <rPr>
        <sz val="10"/>
        <color indexed="8"/>
        <rFont val="AcadNusx"/>
      </rPr>
      <t xml:space="preserve">Zravis dacvis avtomatis mowyoba </t>
    </r>
    <r>
      <rPr>
        <sz val="10"/>
        <color indexed="8"/>
        <rFont val="Arial"/>
        <family val="2"/>
        <charset val="204"/>
      </rPr>
      <t xml:space="preserve">6.3-10.0 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</si>
  <si>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16A/C/6kA  1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</si>
  <si>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80A/D/15kA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</si>
  <si>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125A/D/36kA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</si>
  <si>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200A/D/36kA  3 </t>
    </r>
    <r>
      <rPr>
        <sz val="10"/>
        <color indexed="8"/>
        <rFont val="AcadNusx"/>
      </rPr>
      <t>polusa</t>
    </r>
  </si>
  <si>
    <r>
      <rPr>
        <sz val="10"/>
        <color indexed="8"/>
        <rFont val="AcadNusx"/>
      </rPr>
      <t xml:space="preserve">Zalovani faris mowyoba g/m </t>
    </r>
    <r>
      <rPr>
        <sz val="10"/>
        <color indexed="8"/>
        <rFont val="Arial"/>
        <family val="2"/>
        <charset val="204"/>
      </rPr>
      <t>600X800X250 IP 54</t>
    </r>
  </si>
  <si>
    <r>
      <t xml:space="preserve">saindikacio naTuris mowyoba </t>
    </r>
    <r>
      <rPr>
        <sz val="10"/>
        <color indexed="8"/>
        <rFont val="Arial"/>
        <family val="2"/>
        <charset val="204"/>
      </rPr>
      <t>220</t>
    </r>
    <r>
      <rPr>
        <sz val="10"/>
        <color indexed="8"/>
        <rFont val="AcadNusx"/>
      </rPr>
      <t>v (mwvane)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</si>
  <si>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200A/D/25kA  3 </t>
    </r>
    <r>
      <rPr>
        <sz val="10"/>
        <color indexed="8"/>
        <rFont val="AcadNusx"/>
      </rPr>
      <t>polusa</t>
    </r>
  </si>
  <si>
    <r>
      <rPr>
        <sz val="10"/>
        <color indexed="8"/>
        <rFont val="AcadNusx"/>
      </rPr>
      <t xml:space="preserve">Zalovani faris mowyoba g/m </t>
    </r>
    <r>
      <rPr>
        <sz val="10"/>
        <color indexed="8"/>
        <rFont val="Arial"/>
        <family val="2"/>
        <charset val="204"/>
      </rPr>
      <t>800X1000X400 IP 54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</si>
  <si>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32A/C/6kA  1 </t>
    </r>
    <r>
      <rPr>
        <sz val="10"/>
        <color indexed="8"/>
        <rFont val="AcadNusx"/>
      </rPr>
      <t>polusa</t>
    </r>
  </si>
  <si>
    <r>
      <rPr>
        <sz val="10"/>
        <color indexed="8"/>
        <rFont val="AcadNusx"/>
      </rPr>
      <t xml:space="preserve">Zalovani faris mowyoba g/m </t>
    </r>
    <r>
      <rPr>
        <sz val="10"/>
        <color indexed="8"/>
        <rFont val="Arial"/>
        <family val="2"/>
        <charset val="204"/>
      </rPr>
      <t>400X600X250 IP 54</t>
    </r>
  </si>
  <si>
    <r>
      <rPr>
        <sz val="10"/>
        <color indexed="8"/>
        <rFont val="AcadNusx"/>
      </rPr>
      <t>kontaqtoris mowyoba</t>
    </r>
    <r>
      <rPr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Arial"/>
        <family val="2"/>
        <charset val="204"/>
      </rPr>
      <t xml:space="preserve">1NO/5kW/AC220 , 1NO+1NC </t>
    </r>
    <r>
      <rPr>
        <sz val="10"/>
        <color indexed="8"/>
        <rFont val="AcadNusx"/>
      </rPr>
      <t>damxmare kontaqtiT</t>
    </r>
  </si>
  <si>
    <r>
      <t xml:space="preserve">kontaqtoris mowyoba </t>
    </r>
    <r>
      <rPr>
        <sz val="10"/>
        <color indexed="8"/>
        <rFont val="Arial"/>
        <family val="2"/>
        <charset val="204"/>
      </rPr>
      <t>3P/ 15.0 kW/230VAC</t>
    </r>
  </si>
  <si>
    <r>
      <rPr>
        <sz val="10"/>
        <color indexed="8"/>
        <rFont val="AcadNusx"/>
      </rPr>
      <t xml:space="preserve">Zravis dacvis avtomatis mowyoba </t>
    </r>
    <r>
      <rPr>
        <sz val="10"/>
        <color indexed="8"/>
        <rFont val="Arial"/>
        <family val="2"/>
        <charset val="204"/>
      </rPr>
      <t xml:space="preserve">4.0-6.3 A  1 </t>
    </r>
    <r>
      <rPr>
        <sz val="10"/>
        <color indexed="8"/>
        <rFont val="AcadNusx"/>
      </rPr>
      <t>polusa</t>
    </r>
  </si>
  <si>
    <r>
      <rPr>
        <sz val="10"/>
        <color indexed="8"/>
        <rFont val="AcadNusx"/>
      </rPr>
      <t xml:space="preserve">Zravis dacvis avtomatis mowyoba </t>
    </r>
    <r>
      <rPr>
        <sz val="10"/>
        <color indexed="8"/>
        <rFont val="Arial"/>
        <family val="2"/>
        <charset val="204"/>
      </rPr>
      <t xml:space="preserve">20.0-25.0 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</si>
  <si>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MCCB 160A/D/36kA  3 </t>
    </r>
    <r>
      <rPr>
        <sz val="10"/>
        <color indexed="8"/>
        <rFont val="AcadNusx"/>
      </rPr>
      <t>polusa</t>
    </r>
  </si>
  <si>
    <r>
      <t xml:space="preserve">kontaqtoris mowyoba </t>
    </r>
    <r>
      <rPr>
        <sz val="10"/>
        <color indexed="8"/>
        <rFont val="Arial"/>
        <family val="2"/>
        <charset val="204"/>
      </rPr>
      <t>3P/ 3.0 kW/230VAC</t>
    </r>
  </si>
  <si>
    <r>
      <t xml:space="preserve">kontaqtoris mowyoba </t>
    </r>
    <r>
      <rPr>
        <sz val="10"/>
        <color indexed="8"/>
        <rFont val="Arial"/>
        <family val="2"/>
        <charset val="204"/>
      </rPr>
      <t>3P/ 11.0 kW/230VAC</t>
    </r>
  </si>
  <si>
    <r>
      <rPr>
        <sz val="10"/>
        <color indexed="8"/>
        <rFont val="AcadNusx"/>
      </rPr>
      <t xml:space="preserve">Zravis dacvis avtomatis mowyoba </t>
    </r>
    <r>
      <rPr>
        <sz val="10"/>
        <color indexed="8"/>
        <rFont val="Arial"/>
        <family val="2"/>
        <charset val="204"/>
      </rPr>
      <t xml:space="preserve">2.5-4.0 A  3 </t>
    </r>
    <r>
      <rPr>
        <sz val="10"/>
        <color indexed="8"/>
        <rFont val="AcadNusx"/>
      </rPr>
      <t>polusa</t>
    </r>
  </si>
  <si>
    <r>
      <rPr>
        <sz val="10"/>
        <color indexed="8"/>
        <rFont val="AcadNusx"/>
      </rPr>
      <t xml:space="preserve">Zravis dacvis avtomatis mowyoba </t>
    </r>
    <r>
      <rPr>
        <sz val="10"/>
        <color indexed="8"/>
        <rFont val="Arial"/>
        <family val="2"/>
        <charset val="204"/>
      </rPr>
      <t xml:space="preserve">16.0.0-20.0 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</si>
  <si>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25A/C/6kA  1 </t>
    </r>
    <r>
      <rPr>
        <sz val="10"/>
        <color indexed="8"/>
        <rFont val="AcadNusx"/>
      </rPr>
      <t>polusa</t>
    </r>
  </si>
  <si>
    <r>
      <t xml:space="preserve">damiwebis glinulis mowyoba </t>
    </r>
    <r>
      <rPr>
        <sz val="10"/>
        <color indexed="8"/>
        <rFont val="Arial"/>
        <family val="2"/>
      </rPr>
      <t xml:space="preserve">Ø=10 </t>
    </r>
    <r>
      <rPr>
        <sz val="10"/>
        <color indexed="8"/>
        <rFont val="AcadNusx"/>
      </rPr>
      <t>mm</t>
    </r>
  </si>
  <si>
    <t>damiwebis Stangis mowyoba (jvarisebri)</t>
  </si>
  <si>
    <t>sasignalo lentis mowyoba</t>
  </si>
  <si>
    <t>wvrili fraqciis qviSis fenis mowyoba, datkepniT</t>
  </si>
  <si>
    <t xml:space="preserve">gruntis ukan Cayra, datkepna </t>
  </si>
  <si>
    <t xml:space="preserve">boZebis Camagreba b-25 betoniT </t>
  </si>
  <si>
    <r>
      <t xml:space="preserve">damiwebis glinulas mowyoba </t>
    </r>
    <r>
      <rPr>
        <sz val="10"/>
        <color indexed="8"/>
        <rFont val="Arial"/>
        <family val="2"/>
      </rPr>
      <t>Ø=</t>
    </r>
    <r>
      <rPr>
        <sz val="10"/>
        <color indexed="8"/>
        <rFont val="Arial"/>
        <family val="2"/>
        <charset val="204"/>
      </rPr>
      <t>10</t>
    </r>
    <r>
      <rPr>
        <sz val="10"/>
        <color indexed="8"/>
        <rFont val="AcadNusx"/>
      </rPr>
      <t xml:space="preserve"> mm</t>
    </r>
  </si>
  <si>
    <r>
      <t xml:space="preserve">damiwebis zolovanas mowyoba </t>
    </r>
    <r>
      <rPr>
        <sz val="10"/>
        <color indexed="8"/>
        <rFont val="Arial"/>
        <family val="2"/>
        <charset val="204"/>
      </rPr>
      <t xml:space="preserve">40x4 </t>
    </r>
    <r>
      <rPr>
        <sz val="10"/>
        <color indexed="8"/>
        <rFont val="AcadNusx"/>
      </rPr>
      <t xml:space="preserve">mm </t>
    </r>
  </si>
  <si>
    <r>
      <t xml:space="preserve">damiwebis kuTxovanas mowyoba </t>
    </r>
    <r>
      <rPr>
        <sz val="10"/>
        <color indexed="8"/>
        <rFont val="Arial"/>
        <family val="2"/>
        <charset val="204"/>
      </rPr>
      <t xml:space="preserve">40x40x4 </t>
    </r>
    <r>
      <rPr>
        <sz val="10"/>
        <color indexed="8"/>
        <rFont val="AcadNusx"/>
      </rPr>
      <t xml:space="preserve">mm  </t>
    </r>
  </si>
  <si>
    <t>ბილიკის ფილის მონტაჟი 5სმ 60x60x4 ტონირებული წითელი ბეტონის ფილა (ქვ-ცემენტის ხსნარზე)</t>
  </si>
  <si>
    <t>ბაზალტის ფილების მონტაჟი სისქით საშ 4სმ (ყინვაგამძლე წებოცემენტის ხსნარზე)</t>
  </si>
  <si>
    <t>გრანიტის ფილების მონტაჟი სისქით 4სმ (ყინვაგამძლე წებოცემენტის ხსნარზე)</t>
  </si>
  <si>
    <t>გრანიტის ფილების მონტაჟი სისქით 15სმ (ყინვაგამძლე წებოცემენტის ხსნარზე)</t>
  </si>
  <si>
    <t>მოაჯირის დასაჯდომი ბაზალტის ფილების მონტაჟი სისქით 15 სმ (ყინვაგამძლე წებოცემენტის ხსნარზე)</t>
  </si>
  <si>
    <t>გრანიტის ქუდების მონტაჟი სისქით 10სმ (ყინვაგამძლე წებოცემენტის ხსნარზე)</t>
  </si>
  <si>
    <t>მოაჯირის ბაზალტის დგარი ფილების (50x30x30(hსმ)) მონტაჟი</t>
  </si>
  <si>
    <t>კიბის საფეხურებზე ბაზალტის ფილის მონტაჟი სისქით 10სმ (ყინვაგამძლე წებოცემენტის ხსნარზე)</t>
  </si>
  <si>
    <t>კიბის შუბლზე ბაზალტის ფილის მონტაჟი სისქით 4სმ (ყინვაგამძლე წებოცემენტის ხსნარზე)</t>
  </si>
  <si>
    <t>კიბის ბაზალტის ბორდიურის მონტაჟი სისქით 10სმ (ყინვაგამძლე წებოცემენტის ხსნარზე)</t>
  </si>
  <si>
    <t>ბაზალტის ფილა 4სმ იატაკზე დასაგები (ყინვაგამძლე წებოცემენტის ხსნარზე)</t>
  </si>
  <si>
    <t>ბაზალტის ქვა 15 სმ (ყინვაგამძლე წებოცემენტის ხსნარზე)</t>
  </si>
  <si>
    <t>ბაზალტის ფილა 4სმ მოსაპირკეთებელი ასაკრობი (ყინვაგამძლე წებოცემენტის ხსნარზე)</t>
  </si>
  <si>
    <t>სახურავზე უჟანგავი თუნუქის ფურცელის დემონტაჟი</t>
  </si>
  <si>
    <t>ბეტონის გადახურვის დემონტაჟი სისქით 20სმ</t>
  </si>
  <si>
    <t>ღრუტანიანი ფილის (სიმკარი 220 მმ) დემონტაჟი</t>
  </si>
  <si>
    <t>კედლების მოწყობა პენო-ბლოკი 30X60X20</t>
  </si>
  <si>
    <t>შელესვა (გარე კედელი) ქვიშა-ცემენტის ხსნარით</t>
  </si>
  <si>
    <t>შელესვა (შიგა კედელი) ქვიშა-ცემენტის ხსნარით</t>
  </si>
  <si>
    <t>პემზით თბოიზოლაცია</t>
  </si>
  <si>
    <r>
      <t xml:space="preserve">armaturis karkasis mowyoba </t>
    </r>
    <r>
      <rPr>
        <sz val="10"/>
        <rFont val="Arial"/>
        <family val="2"/>
        <charset val="204"/>
      </rPr>
      <t>A</t>
    </r>
    <r>
      <rPr>
        <sz val="10"/>
        <rFont val="AcadNusx"/>
      </rPr>
      <t xml:space="preserve">-500 </t>
    </r>
  </si>
  <si>
    <r>
      <t xml:space="preserve">armaturis karkasis mowyoba </t>
    </r>
    <r>
      <rPr>
        <sz val="10"/>
        <rFont val="Arial"/>
        <family val="2"/>
        <charset val="204"/>
      </rPr>
      <t>A</t>
    </r>
    <r>
      <rPr>
        <sz val="10"/>
        <rFont val="AcadNusx"/>
      </rPr>
      <t xml:space="preserve">-240 </t>
    </r>
  </si>
  <si>
    <t>აგურის კედელის დემონტაჟი 12სმ</t>
  </si>
  <si>
    <t>150 მმ-იანი კედელი დემონტაჟი</t>
  </si>
  <si>
    <t>მინა-ბლოკის ფანჯარის დემონტაჟი</t>
  </si>
  <si>
    <t>მეტალის ცხაურის დემონტაჟი</t>
  </si>
  <si>
    <t>ხის იატაკის დემონტაჟი</t>
  </si>
  <si>
    <t>აგურის კიბეების დემონტაჟი (6 საფეხური) 1.3 მ</t>
  </si>
  <si>
    <t>კედლების მოწყობა ღრუტანიანი ბლოკით 40X20X10</t>
  </si>
  <si>
    <t>სიმღვრივის მზომის მოწყობა (სპეციფიკაცია იხ. პროექტში)</t>
  </si>
  <si>
    <r>
      <t xml:space="preserve">kabelis mowyoba (mrgvali) </t>
    </r>
    <r>
      <rPr>
        <sz val="12"/>
        <color indexed="8"/>
        <rFont val="Arial"/>
        <family val="2"/>
        <charset val="204"/>
      </rPr>
      <t>NAYY-J 3x150+1x70</t>
    </r>
    <r>
      <rPr>
        <sz val="12"/>
        <color indexed="8"/>
        <rFont val="AcadNusx"/>
      </rPr>
      <t>mm</t>
    </r>
    <r>
      <rPr>
        <vertAlign val="superscript"/>
        <sz val="12"/>
        <color indexed="8"/>
        <rFont val="AcadNusx"/>
      </rPr>
      <t xml:space="preserve">2  </t>
    </r>
  </si>
  <si>
    <r>
      <t>avtomaturi amomrTvelis mowyoba</t>
    </r>
    <r>
      <rPr>
        <sz val="12"/>
        <color indexed="8"/>
        <rFont val="Arial"/>
        <family val="2"/>
        <charset val="204"/>
      </rPr>
      <t xml:space="preserve">  MCCB 160A/D/36kA  3 </t>
    </r>
    <r>
      <rPr>
        <sz val="12"/>
        <color indexed="8"/>
        <rFont val="AcadNusx"/>
      </rPr>
      <t>polusa</t>
    </r>
  </si>
  <si>
    <r>
      <t xml:space="preserve">damiwebis glinulas mowyoba </t>
    </r>
    <r>
      <rPr>
        <sz val="12"/>
        <color indexed="8"/>
        <rFont val="Arial"/>
        <family val="2"/>
      </rPr>
      <t xml:space="preserve">Ø=10 </t>
    </r>
    <r>
      <rPr>
        <sz val="12"/>
        <color indexed="8"/>
        <rFont val="AcadNusx"/>
      </rPr>
      <t>mm</t>
    </r>
  </si>
  <si>
    <t>ქვიშის შეძენა, მოტანა, უკუჩაყრა მილის ქვეშ 10 სმ ზევით 20 სმ, დატკეპნით</t>
  </si>
  <si>
    <t>თხრილის შევსება ღორღით, დატკეპნით</t>
  </si>
  <si>
    <t>თხრილის შევსება  ბალასტით, დატკეპნით</t>
  </si>
  <si>
    <t>ბეტონის ბორდიურების მოწყობა 10*20სმ ბეტონის საფუძველზე</t>
  </si>
  <si>
    <t>Waterstop 300mm (მოწყობა, სპეციფიკაცია იხ. პროექტში)</t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</si>
  <si>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>=20 mm. pn</t>
    </r>
    <r>
      <rPr>
        <sz val="12"/>
        <color indexed="8"/>
        <rFont val="Times New Roman"/>
        <family val="1"/>
      </rPr>
      <t>-20</t>
    </r>
    <r>
      <rPr>
        <sz val="12"/>
        <color indexed="8"/>
        <rFont val="LitNusx"/>
      </rPr>
      <t xml:space="preserve"> SeZena, montaJi, garecxva da gamocda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</si>
  <si>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=32 mm. pn-20 SeZena, montaJi, garecxva da gamocda </t>
    </r>
  </si>
  <si>
    <t xml:space="preserve">პოლ მილი  დ=400 მმ. პნ-20 შეძენა, მონტაჟი, გარეცხვა და გამოცდა  </t>
  </si>
  <si>
    <r>
      <t xml:space="preserve">plasmasis  milis mowyoba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=50 mm. SeZena, montaJi, </t>
    </r>
  </si>
  <si>
    <r>
      <t xml:space="preserve">plasmasis 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=100 mm. SeZena, montaJi, </t>
    </r>
  </si>
  <si>
    <r>
      <t xml:space="preserve">gofrirebuli milis mowyoba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>=160 mm. sn-8</t>
    </r>
  </si>
  <si>
    <r>
      <t xml:space="preserve">polieTilenis muxlis mowyoba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=110 mm. SeZena, montaJi, </t>
    </r>
  </si>
  <si>
    <r>
      <t xml:space="preserve">polieTilenis muxlis mowyoba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=150 mm. SeZena, montaJi, </t>
    </r>
  </si>
  <si>
    <r>
      <t xml:space="preserve">polieTileni samkapis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=110 mm. SeZena, montaJi, </t>
    </r>
  </si>
  <si>
    <r>
      <t xml:space="preserve">polieTileni samkapis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 mm. SeZena, montaJi, </t>
    </r>
  </si>
  <si>
    <r>
      <t xml:space="preserve">polieTileni gadamyvanis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=200/160 mm. SeZena, montaJi, </t>
    </r>
  </si>
  <si>
    <r>
      <t xml:space="preserve">muxlis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=50 mm.</t>
    </r>
  </si>
  <si>
    <r>
      <t xml:space="preserve">muxlis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=100 mm. 45</t>
    </r>
    <r>
      <rPr>
        <vertAlign val="superscript"/>
        <sz val="12"/>
        <color rgb="FF000000"/>
        <rFont val="LitNusx"/>
      </rPr>
      <t>0</t>
    </r>
  </si>
  <si>
    <r>
      <t xml:space="preserve">muxlis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=100 mm. 90</t>
    </r>
    <r>
      <rPr>
        <vertAlign val="superscript"/>
        <sz val="12"/>
        <color rgb="FF000000"/>
        <rFont val="LitNusx"/>
      </rPr>
      <t>0</t>
    </r>
  </si>
  <si>
    <r>
      <t xml:space="preserve">gadamyvanis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=100/50 mm.</t>
    </r>
  </si>
  <si>
    <r>
      <t xml:space="preserve">samkapis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=50 mm.</t>
    </r>
  </si>
  <si>
    <r>
      <t xml:space="preserve">samkapis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=100 mm.</t>
    </r>
  </si>
  <si>
    <r>
      <t xml:space="preserve">ventilis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=20 mm.</t>
    </r>
  </si>
  <si>
    <r>
      <t xml:space="preserve">ventilis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=32 mm.</t>
    </r>
  </si>
  <si>
    <r>
      <t xml:space="preserve">gadamyvanis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=32/20 mm.</t>
    </r>
  </si>
  <si>
    <t>anakrebi rk/betonis wriuli Wis Ziris mowyoba  d=1200 mm.</t>
  </si>
  <si>
    <r>
      <t xml:space="preserve">anakrebi rk/betonis wriuli Wis rgolis mowyoba </t>
    </r>
    <r>
      <rPr>
        <sz val="12"/>
        <rFont val="Times New Roman"/>
        <family val="1"/>
      </rPr>
      <t>d</t>
    </r>
    <r>
      <rPr>
        <sz val="12"/>
        <rFont val="LitNusx"/>
      </rPr>
      <t xml:space="preserve">=1000    </t>
    </r>
    <r>
      <rPr>
        <sz val="12"/>
        <rFont val="Times New Roman"/>
        <family val="1"/>
      </rPr>
      <t>h</t>
    </r>
    <r>
      <rPr>
        <sz val="12"/>
        <rFont val="LitNusx"/>
      </rPr>
      <t>=1000 mm.</t>
    </r>
  </si>
  <si>
    <t>anakrebi rk/betonis wriuli Wis CarCo xufis mowyoba d=1200 mm.</t>
  </si>
  <si>
    <t>haerSemrevi tumbos mowyoba (specifikacia ix. proeqtSi)</t>
  </si>
  <si>
    <r>
      <t xml:space="preserve">tumbos mowyoba </t>
    </r>
    <r>
      <rPr>
        <sz val="12"/>
        <color rgb="FF000000"/>
        <rFont val="Sylfaen"/>
        <family val="1"/>
      </rPr>
      <t>H-90 Q-17</t>
    </r>
    <r>
      <rPr>
        <sz val="12"/>
        <color rgb="FF000000"/>
        <rFont val="AcadMtavr"/>
      </rPr>
      <t>l/wm</t>
    </r>
    <r>
      <rPr>
        <sz val="12"/>
        <color indexed="8"/>
        <rFont val="LitNusx"/>
      </rPr>
      <t xml:space="preserve"> (specifikacia ix. proeqtSi)</t>
    </r>
  </si>
  <si>
    <r>
      <t xml:space="preserve">urdulis mowyoba </t>
    </r>
    <r>
      <rPr>
        <sz val="12"/>
        <color rgb="FF000000"/>
        <rFont val="Arial"/>
        <family val="2"/>
      </rPr>
      <t>d</t>
    </r>
    <r>
      <rPr>
        <sz val="12"/>
        <color indexed="8"/>
        <rFont val="LitNusx"/>
      </rPr>
      <t>=300 mm.</t>
    </r>
  </si>
  <si>
    <r>
      <t xml:space="preserve">urdulis mowyoba </t>
    </r>
    <r>
      <rPr>
        <sz val="12"/>
        <color rgb="FF000000"/>
        <rFont val="Arial"/>
        <family val="2"/>
      </rPr>
      <t>d</t>
    </r>
    <r>
      <rPr>
        <sz val="12"/>
        <color indexed="8"/>
        <rFont val="LitNusx"/>
      </rPr>
      <t>=400 mm.</t>
    </r>
  </si>
  <si>
    <r>
      <t xml:space="preserve">urdulis mowyoba </t>
    </r>
    <r>
      <rPr>
        <sz val="12"/>
        <color rgb="FF000000"/>
        <rFont val="Arial"/>
        <family val="2"/>
      </rPr>
      <t>d</t>
    </r>
    <r>
      <rPr>
        <sz val="12"/>
        <color indexed="8"/>
        <rFont val="LitNusx"/>
      </rPr>
      <t>=100 mm.</t>
    </r>
  </si>
  <si>
    <r>
      <t xml:space="preserve">samkapis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=300 mm.</t>
    </r>
  </si>
  <si>
    <r>
      <t xml:space="preserve">samkapis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=400 mm.</t>
    </r>
  </si>
  <si>
    <r>
      <t xml:space="preserve">gadamyvanis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=400/300 mm.</t>
    </r>
  </si>
  <si>
    <r>
      <t xml:space="preserve">adaftoris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=110 mm.</t>
    </r>
  </si>
  <si>
    <r>
      <t xml:space="preserve">adaftoris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=300 mm.</t>
    </r>
  </si>
  <si>
    <r>
      <t xml:space="preserve">adaftoris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=400 mm.</t>
    </r>
  </si>
  <si>
    <r>
      <t xml:space="preserve">flianecis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=100 mm.</t>
    </r>
  </si>
  <si>
    <r>
      <t xml:space="preserve">flianecis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=400 mm.</t>
    </r>
  </si>
  <si>
    <r>
      <t xml:space="preserve">flianecis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=300 mm.</t>
    </r>
  </si>
  <si>
    <r>
      <t xml:space="preserve">ukusarqvelis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=400 mm.</t>
    </r>
  </si>
  <si>
    <t>ფოლადის მილის მოწყობა D-75 მმ.</t>
  </si>
  <si>
    <t>ფოლადის სამკაპის მოწყობა D-75 მმ.</t>
  </si>
  <si>
    <t>ფოლადის გადამყვანის მოწყობა  D-75/200 მმ.</t>
  </si>
  <si>
    <r>
      <t xml:space="preserve">flianecis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=200 mm.</t>
    </r>
  </si>
  <si>
    <r>
      <t xml:space="preserve">adaftoris mowyoba </t>
    </r>
    <r>
      <rPr>
        <sz val="12"/>
        <color rgb="FF000000"/>
        <rFont val="Calibri"/>
        <family val="2"/>
      </rPr>
      <t>d</t>
    </r>
    <r>
      <rPr>
        <sz val="12"/>
        <color indexed="8"/>
        <rFont val="LitNusx"/>
      </rPr>
      <t>=200 mm.</t>
    </r>
  </si>
  <si>
    <t xml:space="preserve">დატკეპნილი ქვიშა ხრეშის ფენის მოწყობა </t>
  </si>
  <si>
    <t>ყინვაგამძლე კერამოგრანიტის მოწყობა წებოცემენტით</t>
  </si>
  <si>
    <t>ლუქის მოწყობა, ლითონის კუთხოვანა 50*50*5</t>
  </si>
  <si>
    <t>ლითონის ჭიშკარის მოწყობა (H= 1,3)</t>
  </si>
  <si>
    <t>ორთქლიზოლაციის მოწყობა</t>
  </si>
  <si>
    <t>პემზის საფარის მოწყობა</t>
  </si>
  <si>
    <t>მდფ-ის კარის მოწყობა 900X2100</t>
  </si>
  <si>
    <t>შენობის ირგვლივ საფეხმავლო ბილიკის მოწყობა ბეტონით 10სმ</t>
  </si>
  <si>
    <t>ბორდიურის მოწყობა 15X30X100</t>
  </si>
  <si>
    <t>ჭის ბეტონზე წებო ცემენტის ნაშხეფის მოწყობა</t>
  </si>
  <si>
    <r>
      <t xml:space="preserve">inventoruli kondicioneris mowyoba 18000 </t>
    </r>
    <r>
      <rPr>
        <sz val="11"/>
        <rFont val="Arial"/>
        <family val="2"/>
      </rPr>
      <t>BTU</t>
    </r>
    <r>
      <rPr>
        <sz val="11"/>
        <rFont val="AcadMtavr"/>
      </rPr>
      <t xml:space="preserve">          (zamTris periodSi momuSave -10</t>
    </r>
    <r>
      <rPr>
        <vertAlign val="superscript"/>
        <sz val="11"/>
        <rFont val="AcadMtavr"/>
      </rPr>
      <t>0</t>
    </r>
    <r>
      <rPr>
        <sz val="11"/>
        <rFont val="Arial"/>
        <family val="2"/>
      </rPr>
      <t>C</t>
    </r>
    <r>
      <rPr>
        <sz val="11"/>
        <rFont val="AcadMtavr"/>
      </rPr>
      <t xml:space="preserve">)  </t>
    </r>
  </si>
  <si>
    <r>
      <t xml:space="preserve">inventoruli kondicioneris mowyoba 12000 </t>
    </r>
    <r>
      <rPr>
        <sz val="11"/>
        <rFont val="Arial"/>
        <family val="2"/>
      </rPr>
      <t>BTU</t>
    </r>
    <r>
      <rPr>
        <sz val="11"/>
        <rFont val="AcadMtavr"/>
      </rPr>
      <t xml:space="preserve">          (zamTris periodSi momuSave -10</t>
    </r>
    <r>
      <rPr>
        <vertAlign val="superscript"/>
        <sz val="11"/>
        <rFont val="AcadMtavr"/>
      </rPr>
      <t>0</t>
    </r>
    <r>
      <rPr>
        <sz val="11"/>
        <rFont val="Arial"/>
        <family val="2"/>
      </rPr>
      <t>C</t>
    </r>
    <r>
      <rPr>
        <sz val="11"/>
        <rFont val="AcadMtavr"/>
      </rPr>
      <t xml:space="preserve">)  </t>
    </r>
  </si>
  <si>
    <t xml:space="preserve">ღორღი </t>
  </si>
  <si>
    <t xml:space="preserve">ქვიშა </t>
  </si>
  <si>
    <t>უკუსარქველის (ორმაგი მოქმედების) მოწყობა d=200 მმ</t>
  </si>
  <si>
    <r>
      <rPr>
        <sz val="11"/>
        <color rgb="FF000000"/>
        <rFont val="Calibri Light"/>
        <family val="2"/>
        <scheme val="major"/>
      </rPr>
      <t>IV</t>
    </r>
    <r>
      <rPr>
        <sz val="11"/>
        <color rgb="FF000000"/>
        <rFont val="LitNusx"/>
      </rPr>
      <t xml:space="preserve"> კატ. გრუნტის დამუშავება ექსკავატორით, ა/თვითმცლელებზე დატვირთვით და გატანa 25 კმ-ზე</t>
    </r>
  </si>
  <si>
    <r>
      <rPr>
        <sz val="11"/>
        <color rgb="FF000000"/>
        <rFont val="Calibri"/>
        <family val="2"/>
        <scheme val="minor"/>
      </rPr>
      <t>IV</t>
    </r>
    <r>
      <rPr>
        <sz val="11"/>
        <color rgb="FF000000"/>
        <rFont val="LitNusx"/>
      </rPr>
      <t xml:space="preserve"> გრუნტის დამუშავება ხელით, ა/თვითმცლელებზე დატვირთვით და გატანა 25 კმ-ზე</t>
    </r>
  </si>
  <si>
    <t>მე-3 კატეგორიის გრუნტის დამუშავება ექსკავატორით საძირკვლებისათვის, სიღრმე 50სმ-დან 1მ-მდე, და დატვირთვა ავტოთვითმცლელებზე  (პერიმეტრიული ღობე)</t>
  </si>
  <si>
    <t>ხრეშის ფენის მოწყობა, 0.50 სმ, დატკეპნით</t>
  </si>
  <si>
    <t>ბეტონი</t>
  </si>
  <si>
    <t xml:space="preserve">ბიტუმის მასტიკა </t>
  </si>
  <si>
    <t xml:space="preserve">გზის საფარის ზედა ფენის მოწყობა ბეტონით (3მმ)  </t>
  </si>
  <si>
    <t>ბეტონის ბორდიური 10X20(h)</t>
  </si>
  <si>
    <t>betoni m-200</t>
  </si>
  <si>
    <t>qviSa-cementis xsnari</t>
  </si>
  <si>
    <t xml:space="preserve">ცემენტის ხსნარი </t>
  </si>
  <si>
    <t>fasadis saRebavi</t>
  </si>
  <si>
    <t>fasadis fiTxni</t>
  </si>
  <si>
    <t>fasadis grunti</t>
  </si>
  <si>
    <t xml:space="preserve">ქვიშა ხრეში </t>
  </si>
  <si>
    <t>pol mili  d=20 mm. pn-20</t>
  </si>
  <si>
    <r>
      <rPr>
        <sz val="12"/>
        <color indexed="8"/>
        <rFont val="Calibri"/>
        <family val="2"/>
        <scheme val="minor"/>
      </rPr>
      <t>IV</t>
    </r>
    <r>
      <rPr>
        <sz val="12"/>
        <color indexed="8"/>
        <rFont val="LitNusx"/>
      </rPr>
      <t xml:space="preserve"> kat. gruntis damuSaveba eqskavatoriT, a/TviTmclelebze datvirTviT</t>
    </r>
  </si>
  <si>
    <r>
      <rPr>
        <sz val="12"/>
        <color indexed="8"/>
        <rFont val="Calibri"/>
        <family val="2"/>
        <scheme val="minor"/>
      </rPr>
      <t xml:space="preserve">IV </t>
    </r>
    <r>
      <rPr>
        <sz val="12"/>
        <color indexed="8"/>
        <rFont val="LitNusx"/>
      </rPr>
      <t>gruntis damuSaveba xeliT, a/TviTmclelebze datvirTviT</t>
    </r>
  </si>
  <si>
    <r>
      <t xml:space="preserve">ganmuxtvelis mowyoba </t>
    </r>
    <r>
      <rPr>
        <sz val="10"/>
        <color theme="1"/>
        <rFont val="Calibri"/>
        <family val="2"/>
        <scheme val="minor"/>
      </rPr>
      <t xml:space="preserve">B </t>
    </r>
    <r>
      <rPr>
        <sz val="10"/>
        <color theme="1"/>
        <rFont val="AcadNusx"/>
      </rPr>
      <t xml:space="preserve">klasis </t>
    </r>
    <r>
      <rPr>
        <sz val="10"/>
        <color theme="1"/>
        <rFont val="Calibri"/>
        <family val="2"/>
        <scheme val="minor"/>
      </rPr>
      <t xml:space="preserve">3P+N+PE </t>
    </r>
    <r>
      <rPr>
        <sz val="10"/>
        <color theme="1"/>
        <rFont val="AcadNusx"/>
      </rPr>
      <t>400v/100ka</t>
    </r>
  </si>
  <si>
    <t>wnevis regulatoriს მოწყობა (specifikacia ix. proeqtSi)</t>
  </si>
  <si>
    <t>უკუსარქველის (ორმაგი მოქმედების) მოწყობა დ=400მმ</t>
  </si>
  <si>
    <t>ქვიშა</t>
  </si>
  <si>
    <t>პემზა</t>
  </si>
  <si>
    <t>კიბის საფეხურის მოპირკეთება ყინვაგამძლე კერამოგრანიტის ფილით წებო ცემენტით</t>
  </si>
  <si>
    <t>პენოპლასტის მოწყობა xps სისქით 50 მმ</t>
  </si>
  <si>
    <t xml:space="preserve">ჰიდროიზოლაციის მოწყობა ორი ფენა ლინოკორმით </t>
  </si>
  <si>
    <t xml:space="preserve">ყორე-ქვა 300X300მმ </t>
  </si>
  <si>
    <t xml:space="preserve">ყორე-ქვა 200X200მმ </t>
  </si>
  <si>
    <t>ბეტონი მ100</t>
  </si>
  <si>
    <r>
      <t>kabeli (mrgvali) N</t>
    </r>
    <r>
      <rPr>
        <sz val="12"/>
        <color theme="1"/>
        <rFont val="Calibri"/>
        <family val="2"/>
        <scheme val="minor"/>
      </rPr>
      <t xml:space="preserve">AYY-J 3x150+1x70 მმ2  </t>
    </r>
  </si>
  <si>
    <t>damiwebis Stangas mowyoba (jvarisebri) 20/1500მმ</t>
  </si>
  <si>
    <t xml:space="preserve">ასფალტის საფარის ჩაჭრა </t>
  </si>
  <si>
    <t>ასფალტის საფარის აყრა</t>
  </si>
  <si>
    <t>ასფალტი მსხვილმარცვლოვანი</t>
  </si>
  <si>
    <t>ასფალტი ქვიშოვანი</t>
  </si>
  <si>
    <t>ბიტუმი</t>
  </si>
  <si>
    <t>კგ</t>
  </si>
  <si>
    <t>ლითონის მილი დ=250</t>
  </si>
  <si>
    <t>ქვ.ცემენტის ხსნარი მ50</t>
  </si>
  <si>
    <t>ღორღი</t>
  </si>
  <si>
    <t>ხრეში</t>
  </si>
  <si>
    <t>ბალასტი</t>
  </si>
  <si>
    <r>
      <t xml:space="preserve">წყალსადენის პოლიეთილენის მილის PE 100 SDR 21 </t>
    </r>
    <r>
      <rPr>
        <sz val="12"/>
        <rFont val="Sylfaen"/>
        <family val="1"/>
        <charset val="204"/>
      </rPr>
      <t xml:space="preserve">PN8 </t>
    </r>
    <r>
      <rPr>
        <sz val="12"/>
        <rFont val="Sylfaen"/>
        <family val="1"/>
      </rPr>
      <t xml:space="preserve">d=315 მმ  </t>
    </r>
  </si>
  <si>
    <t xml:space="preserve">პოლ. მილი  d=200 PN-20 </t>
  </si>
  <si>
    <t>ბეტონი ბ-20</t>
  </si>
  <si>
    <t>ბეტონი ბ-25</t>
  </si>
  <si>
    <t>არმატურა A-500 C , k=1.03</t>
  </si>
  <si>
    <t>არმირებული ბადე დ6, 200*200</t>
  </si>
  <si>
    <t>მოსამზადებელი ფენის მოწყობა ბეტონი B7.5-ით</t>
  </si>
  <si>
    <t>სალექარი ავზის მოწყობა ბეტონი B25 W14 F-200</t>
  </si>
  <si>
    <t xml:space="preserve"> ბეტონი B25 W14 F-200</t>
  </si>
  <si>
    <t>ანტიკოროზიული საღებავი</t>
  </si>
  <si>
    <t>ჟანგბადით გამდიდრებული ავზის მოწყობა ბეტონი B25 W12 F-200</t>
  </si>
  <si>
    <t>არმატურა  A500c</t>
  </si>
  <si>
    <t>ქვიშა ხრეში</t>
  </si>
  <si>
    <t>რეზერვუარის მოწყობა ბეტონი B25 W12 F-200</t>
  </si>
  <si>
    <t xml:space="preserve">არმატურა A240c </t>
  </si>
  <si>
    <t xml:space="preserve">ბეტონი B25 W12 F-200 </t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</si>
  <si>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=32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</si>
  <si>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=110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</si>
  <si>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=160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</si>
  <si>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</si>
  <si>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=300 mm. pn-20 </t>
    </r>
  </si>
  <si>
    <t xml:space="preserve">პოლ მილი  დ=400 მმ. პნ-20 </t>
  </si>
  <si>
    <r>
      <t xml:space="preserve">plasmasis  milis mowyoba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=50 mm. </t>
    </r>
  </si>
  <si>
    <r>
      <t xml:space="preserve">plasmasis 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=100 mm.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</si>
  <si>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>=160 mm. sn-8</t>
    </r>
  </si>
  <si>
    <t>ფოლადის მილი D-75 მმ.</t>
  </si>
  <si>
    <t>ბეტონი B 7.5</t>
  </si>
  <si>
    <t>მოსამზადებელი ფენის მოწყობა ბეტონი B 7.5</t>
  </si>
  <si>
    <t xml:space="preserve">პოლ მილი  d=200 PN-25 შეძენა, მონტაჟი, გარეცხვა და გამოცდა </t>
  </si>
  <si>
    <t>პოლ მილი  d=200 PN-25</t>
  </si>
  <si>
    <t>ქვიშა-ხრეში</t>
  </si>
  <si>
    <t>მოსამზადებელი ფენის მოწყობა ბეტონი B7.5</t>
  </si>
  <si>
    <t>ბიტუმის მასტიკა</t>
  </si>
  <si>
    <r>
      <t xml:space="preserve">urduli </t>
    </r>
    <r>
      <rPr>
        <sz val="12"/>
        <color rgb="FF000000"/>
        <rFont val="Sylfaen"/>
        <family val="1"/>
      </rPr>
      <t xml:space="preserve">D=100 შეძენა, მონტაჟი </t>
    </r>
  </si>
  <si>
    <r>
      <t xml:space="preserve">urduli </t>
    </r>
    <r>
      <rPr>
        <sz val="12"/>
        <color rgb="FF000000"/>
        <rFont val="Sylfaen"/>
        <family val="1"/>
      </rPr>
      <t xml:space="preserve">D=160 შეძენა, მონტაჟი </t>
    </r>
  </si>
  <si>
    <r>
      <t xml:space="preserve">urduli </t>
    </r>
    <r>
      <rPr>
        <sz val="12"/>
        <color rgb="FF000000"/>
        <rFont val="Sylfaen"/>
        <family val="1"/>
      </rPr>
      <t xml:space="preserve">D=250 შეძენა, მონტაჟი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</si>
  <si>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=25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</si>
  <si>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=75 mm. pn-20 </t>
    </r>
  </si>
  <si>
    <r>
      <t xml:space="preserve">pol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=400 mm. pn-20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</si>
  <si>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=500 mm. sn-8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</si>
  <si>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=400 mm. sn-8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</si>
  <si>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=300 mm. sn-8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</si>
  <si>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=250 mm. sn-8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</si>
  <si>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=200 mm. sn-8 </t>
    </r>
  </si>
  <si>
    <r>
      <t xml:space="preserve">gofrirebuli mili </t>
    </r>
    <r>
      <rPr>
        <sz val="12"/>
        <color indexed="8"/>
        <rFont val="Times New Roman"/>
        <family val="1"/>
      </rPr>
      <t xml:space="preserve"> d</t>
    </r>
    <r>
      <rPr>
        <sz val="12"/>
        <color indexed="8"/>
        <rFont val="LitNusx"/>
      </rPr>
      <t xml:space="preserve">=150 mm. sn-8 </t>
    </r>
  </si>
  <si>
    <t>ლითონის მილი დ=500</t>
  </si>
  <si>
    <t>ლითონის მილი დ=400</t>
  </si>
  <si>
    <t>ლითონის მილი დ=300</t>
  </si>
  <si>
    <t>ლითონის მილი დ=200</t>
  </si>
  <si>
    <t>ლითონის მილი დ=160</t>
  </si>
  <si>
    <r>
      <t xml:space="preserve">kabeli (mrgvali) </t>
    </r>
    <r>
      <rPr>
        <sz val="10"/>
        <color indexed="8"/>
        <rFont val="Arial"/>
        <family val="2"/>
        <charset val="204"/>
      </rPr>
      <t>NYY-J 4x240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</si>
  <si>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1x120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</si>
  <si>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4x120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</si>
  <si>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1x70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</si>
  <si>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4x70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</si>
  <si>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1x35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</si>
  <si>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4x50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</si>
  <si>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1x25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</si>
  <si>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4x35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</si>
  <si>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1x16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</si>
  <si>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</si>
  <si>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5x16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</si>
  <si>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</si>
  <si>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</si>
  <si>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5x4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</si>
  <si>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5x1.5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</si>
  <si>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3x4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</si>
  <si>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 (mrgvali) </t>
    </r>
    <r>
      <rPr>
        <sz val="10"/>
        <color indexed="8"/>
        <rFont val="Arial"/>
        <family val="2"/>
        <charset val="204"/>
      </rPr>
      <t>NYY-J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</si>
  <si>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t>არმატურა  A240c</t>
  </si>
  <si>
    <t>ბეტონი B25 W6 F-200</t>
  </si>
  <si>
    <t>ცემენტი</t>
  </si>
  <si>
    <r>
      <t xml:space="preserve">armatura </t>
    </r>
    <r>
      <rPr>
        <sz val="10"/>
        <rFont val="Arial"/>
        <family val="2"/>
        <charset val="204"/>
      </rPr>
      <t>A</t>
    </r>
    <r>
      <rPr>
        <sz val="10"/>
        <rFont val="AcadNusx"/>
      </rPr>
      <t>-500</t>
    </r>
  </si>
  <si>
    <r>
      <t xml:space="preserve">armatura </t>
    </r>
    <r>
      <rPr>
        <sz val="10"/>
        <rFont val="Arial"/>
        <family val="2"/>
        <charset val="204"/>
      </rPr>
      <t>A</t>
    </r>
    <r>
      <rPr>
        <sz val="10"/>
        <rFont val="AcadNusx"/>
      </rPr>
      <t>-240</t>
    </r>
  </si>
  <si>
    <t>ქვიშა ცემენტის ხსნარი მ100</t>
  </si>
  <si>
    <t>ქაფ ბეტონის ბლოკი(20X30X60)</t>
  </si>
  <si>
    <t>ბლოკი (0.1X0.19X0.39)</t>
  </si>
  <si>
    <t>ფასადის საღებავი</t>
  </si>
  <si>
    <t>ფასადის ფითხი</t>
  </si>
  <si>
    <t>ფასადის გრუნტი</t>
  </si>
  <si>
    <t>ცემენტის ხსნარი</t>
  </si>
  <si>
    <t>ლინოკრომი ქვედა ფენა</t>
  </si>
  <si>
    <t>ლინოკრომი ზედა ფენა</t>
  </si>
  <si>
    <t>ორთქლსაიზოლაციო მასალა</t>
  </si>
  <si>
    <t>ბეტონი ბ15</t>
  </si>
  <si>
    <r>
      <t xml:space="preserve">sainst. gofr. mili </t>
    </r>
    <r>
      <rPr>
        <sz val="10"/>
        <color indexed="8"/>
        <rFont val="Arial"/>
        <family val="2"/>
        <charset val="204"/>
      </rPr>
      <t>Ø 40</t>
    </r>
    <r>
      <rPr>
        <sz val="10"/>
        <color indexed="8"/>
        <rFont val="AcadNusx"/>
      </rPr>
      <t xml:space="preserve"> mm </t>
    </r>
  </si>
  <si>
    <t>გზის საფარის ქვედა ფენის მოწყობა ბ-20 ბეტონით 17სმ სისქით, ნაკერების მოწყობით (ა-3 არმატურის შენადუღი ბადით დ-6მმ, ბიჯით 200*200მმ)</t>
  </si>
  <si>
    <t>არმატურა d=8 A-240 C, k=1.03</t>
  </si>
  <si>
    <t>მე-3 კატეგორიის გრუნტის დამუშავება, გრუნტის გვერდზე დაყრით</t>
  </si>
  <si>
    <r>
      <t xml:space="preserve">urduli </t>
    </r>
    <r>
      <rPr>
        <sz val="12"/>
        <rFont val="Sylfaen"/>
        <family val="1"/>
      </rPr>
      <t xml:space="preserve">D=75 შეძენა, მონტაჟი </t>
    </r>
  </si>
  <si>
    <t>manometris mowyoba (specifikacia ix. proeqtSi)</t>
  </si>
  <si>
    <t>wylis donis maregulirebelis mowyoba (specifikacia ix. proeqtSi)</t>
  </si>
  <si>
    <t>gadamRvrelis mowyoba (specifikacia ix. proeqtSi)</t>
  </si>
  <si>
    <r>
      <t xml:space="preserve">wyalqveSa fonuri ganaTebis mowyoba (kompleqti Sedgeba 8 </t>
    </r>
    <r>
      <rPr>
        <sz val="11"/>
        <color rgb="FF000000"/>
        <rFont val="Sylfaen"/>
        <family val="1"/>
      </rPr>
      <t>RGB</t>
    </r>
    <r>
      <rPr>
        <sz val="11"/>
        <color indexed="8"/>
        <rFont val="AcadMtavr"/>
      </rPr>
      <t xml:space="preserve"> marTvadi naTurisagan</t>
    </r>
    <r>
      <rPr>
        <sz val="11"/>
        <color rgb="FF000000"/>
        <rFont val="Calibri"/>
        <family val="2"/>
        <scheme val="minor"/>
      </rPr>
      <t xml:space="preserve"> DMX  comtrolled</t>
    </r>
    <r>
      <rPr>
        <sz val="11"/>
        <color indexed="8"/>
        <rFont val="AcadMtavr"/>
      </rPr>
      <t xml:space="preserve"> (</t>
    </r>
    <r>
      <rPr>
        <sz val="11"/>
        <color rgb="FF000000"/>
        <rFont val="Calibri"/>
        <family val="2"/>
        <scheme val="minor"/>
      </rPr>
      <t xml:space="preserve">MX/RDM eneble 80 ) </t>
    </r>
    <r>
      <rPr>
        <sz val="11"/>
        <color indexed="8"/>
        <rFont val="AcadMtavr"/>
      </rPr>
      <t>(specifikacia ix. proeqtSi)</t>
    </r>
  </si>
  <si>
    <r>
      <t xml:space="preserve">saqSenis gvirgvinisebri ganaTeba (kompleqti Sedgeba 4 </t>
    </r>
    <r>
      <rPr>
        <sz val="11"/>
        <color rgb="FF000000"/>
        <rFont val="Sylfaen"/>
        <family val="1"/>
      </rPr>
      <t>RGB</t>
    </r>
    <r>
      <rPr>
        <sz val="11"/>
        <color indexed="8"/>
        <rFont val="AcadMtavr"/>
      </rPr>
      <t xml:space="preserve"> marTvadi naTurisagan</t>
    </r>
    <r>
      <rPr>
        <sz val="11"/>
        <color rgb="FF000000"/>
        <rFont val="Calibri"/>
        <family val="2"/>
        <scheme val="minor"/>
      </rPr>
      <t xml:space="preserve"> DMX  comtrolled</t>
    </r>
    <r>
      <rPr>
        <sz val="11"/>
        <color indexed="8"/>
        <rFont val="AcadMtavr"/>
      </rPr>
      <t xml:space="preserve"> (</t>
    </r>
    <r>
      <rPr>
        <sz val="11"/>
        <color rgb="FF000000"/>
        <rFont val="Calibri"/>
        <family val="2"/>
        <scheme val="minor"/>
      </rPr>
      <t xml:space="preserve">MX/RDM eneble) </t>
    </r>
    <r>
      <rPr>
        <sz val="11"/>
        <color indexed="8"/>
        <rFont val="AcadMtavr"/>
      </rPr>
      <t>(specifikacia ix. proeqtSi)</t>
    </r>
  </si>
  <si>
    <r>
      <t xml:space="preserve">laminirebuli saqSenis CaSenebuli marTviT - ganaTeba </t>
    </r>
    <r>
      <rPr>
        <sz val="11"/>
        <color rgb="FF000000"/>
        <rFont val="Sylfaen"/>
        <family val="1"/>
      </rPr>
      <t>RGB</t>
    </r>
    <r>
      <rPr>
        <sz val="11"/>
        <color indexed="8"/>
        <rFont val="AcadMtavr"/>
      </rPr>
      <t xml:space="preserve"> marTvadi </t>
    </r>
    <r>
      <rPr>
        <sz val="11"/>
        <color rgb="FF000000"/>
        <rFont val="Calibri"/>
        <family val="2"/>
        <scheme val="minor"/>
      </rPr>
      <t xml:space="preserve"> DMX  comtrolled</t>
    </r>
    <r>
      <rPr>
        <sz val="11"/>
        <color indexed="8"/>
        <rFont val="AcadMtavr"/>
      </rPr>
      <t xml:space="preserve"> </t>
    </r>
    <r>
      <rPr>
        <sz val="11"/>
        <color rgb="FF000000"/>
        <rFont val="Calibri"/>
        <family val="2"/>
        <scheme val="minor"/>
      </rPr>
      <t>MX/RDM eneble</t>
    </r>
    <r>
      <rPr>
        <sz val="11"/>
        <color indexed="8"/>
        <rFont val="AcadMtavr"/>
      </rPr>
      <t xml:space="preserve"> (specifikacia ix. proeqtSi)</t>
    </r>
  </si>
  <si>
    <t>eleqtro gamanawilebeli mowyobiloba (specifikacia ix. proeqtSi)</t>
  </si>
  <si>
    <t>WECS მართვის სისტემის მოწყობა (სპეციფიკაცია იხ. პროექტში)</t>
  </si>
  <si>
    <t>სპლიტერი კონტროლიორის მოწყობა (სპეციფიკაცია იხ. პროექტში)</t>
  </si>
  <si>
    <t>LTE router-ის მოწყობა (სპეციფიკაცია იხ. პროექტში)</t>
  </si>
  <si>
    <t>კომპიუტერის მოწყობა wireless უზრუნველყოფით (სპეციფიკაცია იხ. პროექტში)</t>
  </si>
  <si>
    <r>
      <t xml:space="preserve">hotizontaluri-CaZiruli tumbos mowyoba  mrgvali SadrevnisaTvis  
</t>
    </r>
    <r>
      <rPr>
        <sz val="11"/>
        <color rgb="FF000000"/>
        <rFont val="Sylfaen"/>
        <family val="1"/>
      </rPr>
      <t>DMX  controlled (DMX/RDM eneble)</t>
    </r>
    <r>
      <rPr>
        <sz val="11"/>
        <color indexed="8"/>
        <rFont val="AcadMtavr"/>
      </rPr>
      <t xml:space="preserve"> 15 კვტ (specifikacia ix. proeqtSi)</t>
    </r>
  </si>
  <si>
    <r>
      <t xml:space="preserve">avtomaturi marTvis karadis mowyoba </t>
    </r>
    <r>
      <rPr>
        <sz val="11"/>
        <color rgb="FF000000"/>
        <rFont val="Calibri"/>
        <family val="2"/>
        <scheme val="minor"/>
      </rPr>
      <t>ACS</t>
    </r>
    <r>
      <rPr>
        <sz val="11"/>
        <color indexed="8"/>
        <rFont val="AcadMtavr"/>
      </rPr>
      <t xml:space="preserve"> (specifikacia ix. proeqtSi)</t>
    </r>
  </si>
  <si>
    <t>DMX  კაბელის მოწყობა</t>
  </si>
  <si>
    <r>
      <t xml:space="preserve">safasade </t>
    </r>
    <r>
      <rPr>
        <sz val="11"/>
        <color rgb="FF000000"/>
        <rFont val="Calibri"/>
        <family val="2"/>
        <scheme val="minor"/>
      </rPr>
      <t>RGB</t>
    </r>
    <r>
      <rPr>
        <sz val="11"/>
        <color indexed="8"/>
        <rFont val="AcadMtavr"/>
      </rPr>
      <t xml:space="preserve"> ganaaTebebis mowyoba (sigrZe 1.1m) </t>
    </r>
  </si>
  <si>
    <r>
      <t xml:space="preserve">mcire kaskadisa da didi kaskadis vertikaluri Wavlis tumboebis mowyoba
</t>
    </r>
    <r>
      <rPr>
        <sz val="11"/>
        <color rgb="FF000000"/>
        <rFont val="Sylfaen"/>
        <family val="1"/>
      </rPr>
      <t>DMX  controlled (DMX/RDM eneble)</t>
    </r>
    <r>
      <rPr>
        <sz val="11"/>
        <color indexed="8"/>
        <rFont val="AcadMtavr"/>
      </rPr>
      <t xml:space="preserve"> 380 vt. (specifikacia ix. proeqtSi)</t>
    </r>
  </si>
  <si>
    <r>
      <t xml:space="preserve">mcire kaskadis tumbos mowyoba tipi (laminirebuli saqSenisTvis)
</t>
    </r>
    <r>
      <rPr>
        <sz val="11"/>
        <color rgb="FF000000"/>
        <rFont val="Sylfaen"/>
        <family val="1"/>
      </rPr>
      <t>DMX  controlled (DMX/RDM eneble)</t>
    </r>
    <r>
      <rPr>
        <sz val="11"/>
        <color indexed="8"/>
        <rFont val="AcadMtavr"/>
      </rPr>
      <t xml:space="preserve"> 260 vt. (specifikacia ix. proeqtSi)</t>
    </r>
  </si>
  <si>
    <t xml:space="preserve">იატაკზე კერამიკული ფილის მოწყობა წებო ცემენტით </t>
  </si>
  <si>
    <t>ჭის ბეტონის მოპირკეთება დეკორატიული აგურით  15 მმ</t>
  </si>
  <si>
    <t>ანკერის მოწყობა 10 მმ დიამ. 120 მმ</t>
  </si>
  <si>
    <t>ხის ფიცარის მოწყობა 500X250X70</t>
  </si>
  <si>
    <t>ქვაფენილის დაგება ღორღის და ქვიშის საფუძველზე (არსებული ქვაფენილი)</t>
  </si>
  <si>
    <t xml:space="preserve">წყალსადენის პოლიეთილენის მილის PE 100 SDR 21 PN8 d=315 მმ  შეძენა, მონტაჟი და მილის გამორეცხვა </t>
  </si>
  <si>
    <t xml:space="preserve">წყალმიმღები დანადგარის მოწყობა B25 W14 F-200 ბეტონით </t>
  </si>
  <si>
    <t>ოვალური შადრევნის მოწყობა B25 W14 F-200 ბეტონით</t>
  </si>
  <si>
    <t>მონ. წყლის მიწოდების ავზის მოწყობა B25 W14 F-200 ბეტონით</t>
  </si>
  <si>
    <t>ოვალური შადრევნის მონ. წყალმიმღების მოწყობა B25 W14 F-200 ბეტონით</t>
  </si>
  <si>
    <t>მცირე კასკადის მონ. წყალმიმღები ნაგებობის მოწყობა B25 W14 F-200 ბეტონით</t>
  </si>
  <si>
    <t>მცირე კასკადის მოწყობა B25 W14 F-200 ბეტონით</t>
  </si>
  <si>
    <t>მონოლითური ბეტონის კედელი B25 W12 F-200</t>
  </si>
  <si>
    <t>ჯამი III</t>
  </si>
  <si>
    <t>maraosebri saqSeni 30X10</t>
  </si>
  <si>
    <t xml:space="preserve">video proeqtori </t>
  </si>
  <si>
    <t xml:space="preserve">lazeruli proeqtori </t>
  </si>
  <si>
    <t xml:space="preserve">komp. </t>
  </si>
  <si>
    <t>მე-2 მე-3 კატეგორიის გრუნტის დამუშავება ქვაბულში გრუნტის გვერდზე დაყრით</t>
  </si>
  <si>
    <t xml:space="preserve">გვერდზე დაყრილი გრუნტის უკუჩაყრა და დატკეპნა 20სმ-იან ფენებად </t>
  </si>
  <si>
    <t>მორჩენილი გრუნტის დატვირთვა ავტოთვითმცლელზე და გატანა 15კმ-ის მანძილზე</t>
  </si>
  <si>
    <t>ბეტონის საგების მომზადება ბეტონით B7.5 სისქით 10სმ</t>
  </si>
  <si>
    <t>betoni b-7.5</t>
  </si>
  <si>
    <t>betoni b-25</t>
  </si>
  <si>
    <r>
      <t>armaturis karkasis mowyoba A</t>
    </r>
    <r>
      <rPr>
        <sz val="12"/>
        <color indexed="63"/>
        <rFont val="Arial"/>
        <family val="2"/>
      </rPr>
      <t>A</t>
    </r>
    <r>
      <rPr>
        <sz val="12"/>
        <color indexed="63"/>
        <rFont val="AcadNusx"/>
      </rPr>
      <t>-500</t>
    </r>
    <r>
      <rPr>
        <sz val="12"/>
        <color indexed="63"/>
        <rFont val="Arial"/>
        <family val="2"/>
      </rPr>
      <t>c</t>
    </r>
  </si>
  <si>
    <t>t</t>
  </si>
  <si>
    <r>
      <t>armatura A</t>
    </r>
    <r>
      <rPr>
        <sz val="12"/>
        <color indexed="63"/>
        <rFont val="Arial"/>
        <family val="2"/>
      </rPr>
      <t>A</t>
    </r>
    <r>
      <rPr>
        <sz val="12"/>
        <color indexed="63"/>
        <rFont val="AcadNusx"/>
      </rPr>
      <t>500</t>
    </r>
    <r>
      <rPr>
        <sz val="12"/>
        <color indexed="63"/>
        <rFont val="Arial"/>
        <family val="2"/>
      </rPr>
      <t>c</t>
    </r>
    <r>
      <rPr>
        <sz val="12"/>
        <color indexed="63"/>
        <rFont val="AcadNusx"/>
      </rPr>
      <t xml:space="preserve">, </t>
    </r>
  </si>
  <si>
    <r>
      <t>armaturis karkasis mowyoba A</t>
    </r>
    <r>
      <rPr>
        <sz val="12"/>
        <color indexed="63"/>
        <rFont val="Arial"/>
        <family val="2"/>
      </rPr>
      <t>A</t>
    </r>
    <r>
      <rPr>
        <sz val="12"/>
        <color indexed="63"/>
        <rFont val="AcadNusx"/>
      </rPr>
      <t>-240</t>
    </r>
    <r>
      <rPr>
        <sz val="12"/>
        <color indexed="63"/>
        <rFont val="Arial"/>
        <family val="2"/>
      </rPr>
      <t>c</t>
    </r>
  </si>
  <si>
    <r>
      <t xml:space="preserve">armatura </t>
    </r>
    <r>
      <rPr>
        <sz val="12"/>
        <color indexed="63"/>
        <rFont val="Arial"/>
        <family val="2"/>
      </rPr>
      <t>A</t>
    </r>
    <r>
      <rPr>
        <sz val="12"/>
        <color indexed="63"/>
        <rFont val="AcadNusx"/>
      </rPr>
      <t>240</t>
    </r>
    <r>
      <rPr>
        <sz val="12"/>
        <color indexed="63"/>
        <rFont val="Arial"/>
        <family val="2"/>
      </rPr>
      <t>c</t>
    </r>
  </si>
  <si>
    <t>Sika Tricosal 300mm</t>
  </si>
  <si>
    <t>არმატურა დ=22/A240c</t>
  </si>
  <si>
    <t>სატუმბო ჭის ლუქის მოწყობა</t>
  </si>
  <si>
    <t>კუთხოვანა 160x10</t>
  </si>
  <si>
    <t>ზოლოვანა 100x4</t>
  </si>
  <si>
    <t>ფურცლოვანი ფოლადი 2200x2100x5 n=2 ცალი</t>
  </si>
  <si>
    <t>ანჯამა 25X150</t>
  </si>
  <si>
    <t>ლითონის ელემენტების დაფარვა ანტიკოროზიული საღებავით ორ ფენად</t>
  </si>
  <si>
    <t>ანტიკოროზიული saRebavi</t>
  </si>
  <si>
    <t>kg</t>
  </si>
  <si>
    <t>bitumis mastika</t>
  </si>
  <si>
    <r>
      <t xml:space="preserve">ჯამი </t>
    </r>
    <r>
      <rPr>
        <b/>
        <sz val="12"/>
        <color theme="1"/>
        <rFont val="Arial"/>
        <family val="2"/>
      </rPr>
      <t>V</t>
    </r>
  </si>
  <si>
    <t>სულ ჯამი I+II+III+IV+V</t>
  </si>
  <si>
    <t xml:space="preserve">დეკორატიული შირმა - პერფორირებული კომპოზიტური მასალამილკვადრატის კარკასით </t>
  </si>
  <si>
    <t>დენდროლოგია</t>
  </si>
  <si>
    <t>samuSaos dasaxeleba</t>
  </si>
  <si>
    <t>kodi</t>
  </si>
  <si>
    <t>ganz. erT.</t>
  </si>
  <si>
    <t>masala</t>
  </si>
  <si>
    <t>xelfasi</t>
  </si>
  <si>
    <t>manqana-meqanizmebi</t>
  </si>
  <si>
    <t>sul jami</t>
  </si>
  <si>
    <t>norm. erT-ze</t>
  </si>
  <si>
    <t>sul</t>
  </si>
  <si>
    <t>erT. fasi</t>
  </si>
  <si>
    <t>1</t>
  </si>
  <si>
    <t>2</t>
  </si>
  <si>
    <t>jami</t>
  </si>
  <si>
    <r>
      <rPr>
        <b/>
        <sz val="14"/>
        <color rgb="FFFF0000"/>
        <rFont val="Arial"/>
        <family val="2"/>
      </rPr>
      <t xml:space="preserve">PTZ  4mp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 xml:space="preserve">• რეზოლუციების მხარდაჭერა არანაკლებ  4 MP;
• მატრიცის ზომა არანაკლებ  1/1.8;
• ლინზის ტიპი მოტორიზებული მინიმუმ 35-ჯერადი ოპტიკური ზუმით;
• მოძრაბის დიაპაზონი 360° (Pan)
• აპერტურა (F) არაუმეტეს 4.4 მნიშვნელობისა;
• ინფრაწითელი განათების სიგრძე არანაკლებ 500მ;
• აპარატული გაფართოებული დინამიური დიაპაზონით DWDR ან WDR არანაკლებ 140db;
• კადრების რაოდენობა წამში მაქსიმალურ რეზოლუციაზე არანაკლებ 25Fps;
• კამერას უნდა გააჩნდეს არანკლებ 3 ვიდეო ნაკადი;
• თავსებადობა ONVIF სტანდარტებთან;
• PoE კვების მხარდაჭერით, უნდა მოყვებოდეს შესაბამისი თავსებადი ქარხნული კვების ბლოკი;
• წყლისა და მტვერისგან დაცვის კლასი არანაკლებ IP67;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• არანაკლებ 128GB MICRO SD ბარათის მხარდაჭერა;
• კომპრესია H.265;
• კამერას უნდა გააჩნდეს ვიდეო ანალიტიკის ფუნქცია, სახის დეტექცია, მოძრაობის დეტექცია, ხსზის გადაკვეტის დეტექცია, მონიშნული რეგიონში შეღწევის დეტექცია;
• კამერას უნდა გააჩნდეს ლინზის ავტომატური ან/და მართვადი მწმენდავი;
• წყლის ავზი ტუმბოთი PTZ კამერისთვის, გარე გამოყენების; ავზს უნდა გააჩნდეს 24Vac  ან/და 230Vac ფუნქცინორების საშუალება; თავსებადი შემოთავაზებულ PTZ-კამერასთან; მუშაობის ტემპერატურა არაუმეტეს -10C  - არანაკლებ +60C; წყლის ავზი - პოლიეტილენი, მეტალის ჩარჩოშო, ბოძზე სამაგრებით; წყლის ავზი არანაკლებ 5 ლიტრი; წყლის დონის დაწევის შემთხვევაში შეტყობინების გაგზავნა; ავზში წყლის ამოლევის შემთხვევაში მიწოდების სისტემის ავტომატური გაჩერება; წყლის სისტემის აქტივაცია დაშორებული წვდომით; წყლის მიწოდების მანძილი არანაკლებ 5მ; RS-485 პორტი; დაცვის კლასი არანაკლებ IP66; </t>
    </r>
  </si>
  <si>
    <t>sabazro</t>
  </si>
  <si>
    <r>
      <rPr>
        <b/>
        <sz val="12"/>
        <color rgb="FFFF0000"/>
        <rFont val="Arial"/>
        <family val="2"/>
      </rPr>
      <t xml:space="preserve">bullet  8mp </t>
    </r>
    <r>
      <rPr>
        <b/>
        <sz val="12"/>
        <color indexed="8"/>
        <rFont val="Arial"/>
        <family val="2"/>
      </rPr>
      <t xml:space="preserve">
</t>
    </r>
    <r>
      <rPr>
        <b/>
        <sz val="10"/>
        <color rgb="FF000000"/>
        <rFont val="Arial"/>
        <family val="2"/>
      </rPr>
      <t xml:space="preserve">• რეზოლუციების მხარდაჭერა არანაკლებ 8 MP;
• მატრიცის ზომა არანაკლებ 1/1,8; 
• ლინზის ტიპი ვარიფოკალური 2,7-13,5mm;
• აპერტურა (F) არაუმეტეს 1.4 მნიშვნელობისა; 
• ინფრაწითელი განათების სიგრძე არანაკლებ 60მ;
 • აპარატული გაფართოებული დინამიური დიაპაზონით WDR (არანაკლებ 120 db);
 • კადრების რაოდენობა წამში მაქსიმალურ რეზოლუციაზე არანაკლებ 20Fps; 
• კამერას უნდა გააჩნდეს არანკლებ 3 ვიდეო ნაკადი;
 • თავსებადობა ONVIF სტანდარტებთან;
 • PoE (802.3 af ან/და 802.3 at ) კვების მხარდაჭერით;
 • წყლისა და მტვერისგან დაცვის კლასი არანაკლებ IP66; 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 • არანაკლებ 128GB MICRO SD ბარათის მხარდაჭერა; 
• კამერის ღირებულებაში უნდა შედიოდეს ქარხნული ბოძზე ან/და კედელზე სამაგრი აქსესუარი და ქარხნული გამანაწილებელი კოლოფი; 
• კომპრესია H.265; 
• კამერას უნდა გააჩნდეს ვიდეო ანალიტიკის ფუნქცია, სახის დეტექცია, მიტოვებული და დაკარგული ნივთების დეტექცია, ხაზის გადაკვეთის დეტექცია.
• კამერას უნდა გააჩნდეს სარელეო კონტაქტები არანაკლებ 1in 1out;ყლის სისტემის აქტივაცია დაშორებული წვდომით; წყლის მიწოდების მანძილი არანაკლებ 5მ; RS-485 პორტი; დაცვის კლასი არანაკლებ IP66; </t>
    </r>
  </si>
  <si>
    <r>
      <rPr>
        <b/>
        <sz val="14"/>
        <color rgb="FFFF0000"/>
        <rFont val="Arial"/>
        <family val="2"/>
      </rPr>
      <t xml:space="preserve">bullet  4mp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 xml:space="preserve">• რეზოლუციების მხარდაჭერა არანაკლებ 4 MP;
• მატრიცის ზომა არანაკლებ 1/2.7; 
• ლინზის ტიპი ვარიფოკალური 2,8-12mm;
• აპერტურა (F) არაუმეტეს 1.4 მნიშვნელობისა; 
• ინფრაწითელი განათების სიგრძე არანაკლებ 60მ;
 • აპარატული გაფართოებული დინამიური დიაპაზონით WDR (არანაკლებ 120 db);
 • კადრების რაოდენობა წამში მაქსიმალურ რეზოლუციაზე არანაკლებ 20Fps; 
• კამერას უნდა გააჩნდეს არანკლებ 3 ვიდეო ნაკადი;
 • თავსებადობა ONVIF სტანდარტებთან;
 • PoE (802.3 af ან/და 802.3 at ) კვების მხარდაჭერით;
 • წყლისა და მტვერისგან დაცვის კლასი არანაკლებ IP66; 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 • არანაკლებ 128GB MICRO SD ბარათის მხარდაჭერა; 
• კამერის ღირებულებაში უნდა შედიოდეს ქარხნული ბოძზე ან/და კედელზე სამაგრი აქსესუარი და ქარხნული გამანაწილებელი კოლოფი; 
• კომპრესია H.265; 
• კამერას უნდა გააჩნდეს ვიდეო ანალიტიკის ფუნქცია, სახის დეტექცია, მიტოვებული და დაკარგული ნივთების დეტექცია, ხაზის გადაკვეთის დეტექცია.
• კამერას უნდა გააჩნდეს სარელეო კონტაქტები არანაკლებ 1in 1out;ყლის სისტემის აქტივაცია დაშორებული წვდომით; წყლის მიწოდების მანძილი არანაკლებ 5მ; RS-485 პორტი; დაცვის კლასი არანაკლებ IP66; </t>
    </r>
  </si>
  <si>
    <r>
      <rPr>
        <b/>
        <sz val="14"/>
        <color rgb="FFFF0000"/>
        <rFont val="Arial"/>
        <family val="2"/>
      </rPr>
      <t xml:space="preserve">bullet  4mp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 xml:space="preserve">• რეზოლუციების მხარდაჭერა არანაკლებ 4 MP;
• მატრიცის ზომა არანაკლებ 1/1,8; 
• ჰორიზონტალური გაშლის კუთხე 100°-დან 115°-მდე;
• აპერტურა (F) არაუმეტეს 1.0 მნიშვნელობისა; 
• აპარატული გაფართოებული დინამიური დიაპაზონით WDR (არანაკლებ 120 db);
• კადრების რაოდენობა წამში მაქსიმალურ რეზოლუციაზე არანაკლებ 25Fps; 
• კამერას უნდა გააჩნდეს არანკლებ 3 ვიდეო ნაკადი;
• თავსებადობა ONVIF სტანდარტებთან;
• PoE (802.3 af ან/და 802.3 at ) კვების მხარდაჭერით;
• წყლისა და მტვერისგან დაცვის კლასი არანაკლებ IP66; 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• არანაკლებ 128GB MICRO SD ბარათის მხარდაჭერა; 
• კამერის ღირებულებაში უნდა შედიოდეს ქარხნული ბოძზე ან/და კედელზე სამაგრი აქსესუარი და ქარხნული გამანაწილებელი კოლოფი; 
• კომპრესია H.265; 
</t>
    </r>
  </si>
  <si>
    <r>
      <rPr>
        <b/>
        <sz val="14"/>
        <color rgb="FFFF0000"/>
        <rFont val="Arial"/>
        <family val="2"/>
      </rPr>
      <t xml:space="preserve">bullet  8mp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• რეზოლუციების მხარდაჭერა არანაკლებ 8 MP;
• მატრიცის ზომა არანაკლებ 1/1,8; 
• გაშლის კუთხე 90°-დან 105°-მდე;
• აპერტურა (F) არაუმეტეს 1.6 მნიშვნელობისა; 
• ინფრაწითელი განათების სიგრძე არანაკლებ 60მ;
 • აპარატული გაფართოებული დინამიური დიაპაზონით WDR (არანაკლებ 120 db);
 • კადრების რაოდენობა წამში მაქსიმალურ რეზოლუციაზე არანაკლებ 20Fps; 
• კამერას უნდა გააჩნდეს არანკლებ 3 ვიდეო ნაკადი;
 • თავსებადობა ONVIF სტანდარტებთან;
 • PoE (802.3 af ან/და 802.3 at ) კვების მხარდაჭერით;
 • წყლისა და მტვერისგან დაცვის კლასი არანაკლებ IP66; 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 • არანაკლებ 128GB MICRO SD ბარათის მხარდაჭერა; 
• კამერის ღირებულებაში უნდა შედიოდეს ქარხნული ბოძზე ან/და კედელზე სამაგრი აქსესუარი და ქარხნული გამანაწილებელი კოლოფი; 
• კომპრესია H.265; 
• კამერას უნდა გააჩნდეს ვიდეო ანალიტიკის ფუნქცია, Face Capture,  ხაზის გადაკვეთის დეტექცია, ადამიანის და ავტომობილის გარჩევის ფუნქცია</t>
    </r>
  </si>
  <si>
    <r>
      <rPr>
        <b/>
        <sz val="14"/>
        <color rgb="FFFF0000"/>
        <rFont val="Arial"/>
        <family val="2"/>
      </rPr>
      <t xml:space="preserve">bullet  4mp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• რეზოლუციების მხარდაჭერა არანაკლებ 4 MP;
• მატრიცის ზომა არანაკლებ 1/2,7; 
• ჰორიზონტალური გაშლის კუთხე არანაკლებ 180° და ვერტიკალურად არანაკლებ 100°;
• აპერტურა (F) არაუმეტეს 2.0 მნიშვნელობისა; 
• ინფრაწითელი განათების სიგრძე არანაკლებ 20მ;
 • აპარატული გაფართოებული დინამიური დიაპაზონით WDR (არანაკლებ 120 db);
 • კადრების რაოდენობა წამში მაქსიმალურ რეზოლუციაზე არანაკლებ 25Fps; 
• კამერას უნდა გააჩნდეს არანკლებ 2 ვიდეო ნაკადი;
 • თავსებადობა ONVIF სტანდარტებთან;
 • PoE (802.3 af ან/და 802.3 at ) კვების მხარდაჭერით; 
• წყლისა და მტვერისგან დაცვის კლასი არანაკლებ IP66; 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 • არანაკლებ 128GB MICRO SD ბარათის მხარდაჭერა; 
• კამერის ღირებულებაში უნდა შედიოდეს ქარხნული გამანაწილებელი კოლოფი; 
• კომპრესია H.265; 
• კამერას უნდა გააჩნდეს ვიდეო ანალიტიკის ფუნქცია, სახის დეტექცია, მიტოვებული და დაკარგული ნივთების დეტექცია, ხაზის გადაკვეთის დეტექცია;</t>
    </r>
  </si>
  <si>
    <r>
      <rPr>
        <b/>
        <sz val="14"/>
        <color rgb="FFFF0000"/>
        <rFont val="Arial"/>
        <family val="2"/>
      </rPr>
      <t xml:space="preserve">turrent 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• რეზოლუციების მხარდაჭერა არანაკლებ 4 MP;
• მატრიცის ზომა არანაკლებ 1/2,7; 
• ჰორიზონტალური გაშლის კუთხე არანაკლებ 180° და ვერტიკალურად არანაკლებ 100°;
• აპერტურა (F) არაუმეტეს 2.0 მნიშვნელობისა; 
• ინფრაწითელი განათების სიგრძე არანაკლებ 10მ;
 • აპარატული გაფართოებული დინამიური დიაპაზონით WDR (არანაკლებ 120 db);
 • კადრების რაოდენობა წამში მაქსიმალურ რეზოლუციაზე არანაკლებ 25Fps; 
• კამერას უნდა გააჩნდეს არანკლებ 2 ვიდეო ნაკადი;
 • თავსებადობა ONVIF სტანდარტებთან;
 • PoE (802.3 af ან/და 802.3 at ) კვების მხარდაჭერით;
• კამერის კონფიგურაციის მართვა უნდა შეიძლებოდეს ცენტრალიზებულად ქსელური ვიდეო ჩამწერიდან და პროგრამული უზრუნველყოფიდან; 
• ქსელთან კავშირის დაკარგვის შემთხვევაში კამერებს უნდა გააჩნდეს SD ბარათიდან მონაცემების ავტომატური გადმოტანის მხარდაჭერა;
 • არანაკლებ 128GB MICRO SD ბარათის მხარდაჭერა; 
• კამერის ღირებულებაში უნდა შედიოდეს ქარხნული გამანაწილებელი კოლოფი; 
• კომპრესია H.265; 
• კამერას უნდა გააჩნდეს ვიდეო ანალიტიკის ფუნქცია, სახის დეტექცია, მიტოვებული და დაკარგული ნივთების დეტექცია, ხაზის გადაკვეთის დეტექცია;</t>
    </r>
  </si>
  <si>
    <r>
      <rPr>
        <b/>
        <sz val="14"/>
        <color rgb="FFFF0000"/>
        <rFont val="Arial"/>
        <family val="2"/>
      </rPr>
      <t>network keyboard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ვიდეო კამერების მართვის ქსელური კლავიატურა;
მართვის მეთოდი - IP ტექნოლგია;
არანაკლებ 7’’ სენსორული ეკრანი;
არანაკლებ 800 × 480 რეზოლუციით;
თავსებადი შემოთავაზებულ ვიდეო კამერებთან და პროგრამულ უზრუნველყოფასთან;
აუდიო input/output;
ქსელური ინტერფეისის 10M/100M მხარდაჭერით</t>
    </r>
  </si>
  <si>
    <r>
      <rPr>
        <b/>
        <sz val="14"/>
        <color rgb="FFFF0000"/>
        <rFont val="Arial"/>
        <family val="2"/>
      </rPr>
      <t>მეტალის შლაგბაუმი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• ძირითადი კვება - 230 VAC;
• ძრავის კვება - 230 VAC;
• დენის მოხმარება - არანაკლებ 1.5 A;
• ძრავის ძალა - არანაკლებ 1800 N;
• გახსნის დრო - არაუმეტეს 18 წამი;
• მუშაობის ციკლი - არანაკლებ 30%;
• დაცვის დონე - არანაკლებ IP44;
• შლაგბაუმის უნდა გააჩნდეს სარელეო კონტაქტები არანაკლებ 1 in; 
• სამუშაო ტემპერატურა   -20C / +50C;
• ელ.ძრავს თვითონ უნდა გააჩნდეს რეგულირებადი მექანიკური გამჩერებელი; 
• მეტალის კონსტრუქცია: მეტალის კონსტრუქცია იხსნება ჰორიზონტალურად; მეტალის კონტრუქციის სიგრძე 3 მეტრი:
 საგარანტიო პერიოდი 3  წელი; იხ. ესკიზი</t>
    </r>
  </si>
  <si>
    <r>
      <rPr>
        <b/>
        <sz val="14"/>
        <color rgb="FFFF0000"/>
        <rFont val="Arial"/>
        <family val="2"/>
      </rPr>
      <t>ინტერკომი
გარე გამოყენების</t>
    </r>
    <r>
      <rPr>
        <b/>
        <sz val="12"/>
        <color indexed="8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</rPr>
      <t>• ვიდეო ინტერკომის ფუნქცია;
• დაშვების სისტემის ფუნქციით;
• არანაკლებ 1.3 MP ფერადი კამერა, ინფარედით, არანაკლებ 25 fps;
• გამოძახების ღილაკი;
• ჩაშენებული მიკროფონი;
• ჩაშენებული სპიკერი;
• H.264 კომპრესია;
• არანაკლებ 1 RJ-45, 10/100 Mbps, TCP/IP, RTSP;
• არანაკლებ 2  I/O input, 1 I/O output;
• დაცვის კლასი არანაკლებ IP65;
• უჯანგავი მეტალის კორპუსი;
• მეტალის ბოძის კონსტრუქცია ინტერკომისთვის სიმაღლე  110 სმ;</t>
    </r>
  </si>
  <si>
    <r>
      <rPr>
        <b/>
        <sz val="14"/>
        <color rgb="FFFF0000"/>
        <rFont val="Arial"/>
        <family val="2"/>
      </rPr>
      <t xml:space="preserve">შეზღუდული 
დაშვების სისტემა
</t>
    </r>
    <r>
      <rPr>
        <b/>
        <sz val="10"/>
        <color rgb="FF000000"/>
        <rFont val="Arial"/>
        <family val="2"/>
      </rPr>
      <t>წვდომის კონტროლერი;
• არანაკლებ 2 ბარათის წამიკითხველის მიბმის საშუალება;
• RS-485, TCP/IP პოტები; შემამვალი პორტები: გაგნგაშის - არანაკლებ 4: კარის სენსორი - არანაკლებ 1; გასვლის ღილაკი - არანაკლებ 1;
• anti-passback  ფუნქციით; მიბმული ბარათების მართცის ფუნქციები - აქტივაცია ბარათის, გათიშვა ბარათის, შავი სია, პატრულირება;
• კონტროლერი უნდა იყოს განთვასებული გასაღებიან ვენტილირებად ყუთში; 
ბარათის წამკითხველი
• Mifare1 ბარათების წაკითხვა;
• თავსებადი შემოთავაზებულ წვდომის კონტროლერთან;
• დაცვის კლასი არანაკლებ IP64;
• 40 ცალი თავსებადი ელექტრონული ბარათი;</t>
    </r>
  </si>
  <si>
    <t>zednadebi xarji susti denis qselis mowyobilobebis montaJis xelfasze</t>
  </si>
  <si>
    <t>gegmiuri dagroveba susti denis qselis mowyobilobebis Rirebulebis gamoklebiT</t>
  </si>
  <si>
    <t>I Tavis jami</t>
  </si>
  <si>
    <t>სამეთვალყურეო ვიდეო სისტემების ინფრასტრუქტურის მოწყობა</t>
  </si>
  <si>
    <t>მეხსიერების ბარათი  არანაკლებ 128GB მე-10 კლასი.</t>
  </si>
  <si>
    <t>ლიცენზია hik-central v1.7 + pStor</t>
  </si>
  <si>
    <t>Hikcental ACS BASE 2 Door</t>
  </si>
  <si>
    <t>Hikcentral License Video Intercom</t>
  </si>
  <si>
    <t>ოპტიკური სვიჩი არანაკლებ 16 პორტიანი მართვადი</t>
  </si>
  <si>
    <t xml:space="preserve">ოპტიკური პაჩ-პანელი არანაკლებ 24 პორტიანი </t>
  </si>
  <si>
    <t>ვიდეო კამერის ყინვაგაძმლე საწმედნი სითხე, PTZ-ე კამერის შუშის საწმენდათ, თავსებადი შემოთავაზებულ ავზთან (ლიტრი)</t>
  </si>
  <si>
    <t>ლტ</t>
  </si>
  <si>
    <t>SFP მოდული მიმღები</t>
  </si>
  <si>
    <t>SFP მოდული გადამცემი</t>
  </si>
  <si>
    <r>
      <rPr>
        <b/>
        <sz val="12"/>
        <color theme="1"/>
        <rFont val="Arial"/>
        <family val="2"/>
      </rPr>
      <t>POE</t>
    </r>
    <r>
      <rPr>
        <b/>
        <sz val="12"/>
        <color theme="1"/>
        <rFont val="AcadNusx"/>
      </rPr>
      <t xml:space="preserve"> სვიჩი არანაკლებ 8 პორტიანი მართვადი (არანაკლებ 250მ-ზე სიგნალის გადაცემის ფუნქციით)</t>
    </r>
  </si>
  <si>
    <t>1.25 გბ/წმ SFP-დან 1გბ/წმ Rj45-ზე გადამყვანი მოდული</t>
  </si>
  <si>
    <t>10</t>
  </si>
  <si>
    <r>
      <t xml:space="preserve">გარე გამოყენების კარადა არანაკლებ </t>
    </r>
    <r>
      <rPr>
        <b/>
        <sz val="12"/>
        <color theme="1"/>
        <rFont val="Arial"/>
        <family val="2"/>
      </rPr>
      <t>ip54 ik10 min 800X400X600</t>
    </r>
    <r>
      <rPr>
        <b/>
        <sz val="12"/>
        <color theme="1"/>
        <rFont val="AcadNusx"/>
      </rPr>
      <t xml:space="preserve">, პლინტუსის მინ სიმაღლე 100მმ </t>
    </r>
  </si>
  <si>
    <t>10-489-1</t>
  </si>
  <si>
    <t>11</t>
  </si>
  <si>
    <r>
      <t xml:space="preserve">გარე გამოყენების კარადა არანაკლებ </t>
    </r>
    <r>
      <rPr>
        <b/>
        <sz val="12"/>
        <color theme="1"/>
        <rFont val="Arial"/>
        <family val="2"/>
      </rPr>
      <t xml:space="preserve"> ip54 ik10 min 600X400X400</t>
    </r>
    <r>
      <rPr>
        <b/>
        <sz val="12"/>
        <color theme="1"/>
        <rFont val="AcadNusx"/>
      </rPr>
      <t xml:space="preserve">, კედლის და ბოძის სამაგრებით </t>
    </r>
  </si>
  <si>
    <t>12</t>
  </si>
  <si>
    <t>ქსელის მოწყობა და ჩართვა</t>
  </si>
  <si>
    <t>II Tavis jami</t>
  </si>
  <si>
    <t>საკომუნიკაციო კარადის სიგნალიზაციით აღჭურვა</t>
  </si>
  <si>
    <r>
      <rPr>
        <b/>
        <sz val="14"/>
        <color rgb="FFFF0000"/>
        <rFont val="Arial"/>
        <family val="2"/>
      </rPr>
      <t xml:space="preserve">სასიგნალო ტერმინალი (კონტროლერი)
</t>
    </r>
    <r>
      <rPr>
        <b/>
        <sz val="10"/>
        <color rgb="FF000000"/>
        <rFont val="Arial"/>
        <family val="2"/>
      </rPr>
      <t>• შესვლა-გასვლის აღრიცხვა და რეალურ დროში თავისუფალი ადგილების გადაცემა ქსელურ მონიტორზე;                                                
• მუშაობის პრინციპი ქსელური და დამოუკიდებელი;
• კომუნიკაციის ტიპი და მართვა: ქსელური; 
• არანაკლებ 1 ქსელის პორტი;
• არანაკლებ 3 პროგრამირებადი ტრანზისტორული და/ან სარელეო გამომსვლელი; 
• არანაკლებ 3 პროგრამირებადი შემსვლელი;
• არანაკლებ 1 აუდიო შემსვლელ-გამომსვლელი;
• 12 და/ან 24ვოლტი კვების მხარდაჭერით</t>
    </r>
  </si>
  <si>
    <r>
      <rPr>
        <b/>
        <sz val="14"/>
        <color rgb="FFFF0000"/>
        <rFont val="Arial"/>
        <family val="2"/>
      </rPr>
      <t xml:space="preserve">სარეზერვო კვების ბლოკი
</t>
    </r>
    <r>
      <rPr>
        <b/>
        <sz val="10"/>
        <color rgb="FF000000"/>
        <rFont val="Arial"/>
        <family val="2"/>
      </rPr>
      <t>12 და/ან 24 ვოლტი კვების ბლოკი, ჩაშენებული დამტენით და 1 ან/და 2 ცალი 12ვოლტი 7ამპერი აკუმულატორის მისაერთებელლი კლემებით</t>
    </r>
  </si>
  <si>
    <t>3</t>
  </si>
  <si>
    <r>
      <rPr>
        <b/>
        <sz val="14"/>
        <color rgb="FFFF0000"/>
        <rFont val="Arial"/>
        <family val="2"/>
      </rPr>
      <t xml:space="preserve">მეტალის კარადა
</t>
    </r>
    <r>
      <rPr>
        <b/>
        <sz val="10"/>
        <color rgb="FF000000"/>
        <rFont val="Arial"/>
        <family val="2"/>
      </rPr>
      <t>არანაკლებ 40X40X10, გასაღებიანი საკეტით</t>
    </r>
  </si>
  <si>
    <t>5</t>
  </si>
  <si>
    <r>
      <rPr>
        <b/>
        <sz val="14"/>
        <color rgb="FFFF0000"/>
        <rFont val="Arial"/>
        <family val="2"/>
      </rPr>
      <t xml:space="preserve">ელ-მაგნიტური ჩამრთველი (რელე)
</t>
    </r>
    <r>
      <rPr>
        <b/>
        <sz val="10"/>
        <color rgb="FF000000"/>
        <rFont val="Arial"/>
        <family val="2"/>
      </rPr>
      <t>მუშა დენი 220ვოლტი, სარელეო გამოსავლელი არანაკლებ 5ამპერი NC, COM, NO კონტაქტებით</t>
    </r>
  </si>
  <si>
    <t>6</t>
  </si>
  <si>
    <r>
      <rPr>
        <b/>
        <sz val="14"/>
        <color rgb="FFFF0000"/>
        <rFont val="Arial"/>
        <family val="2"/>
      </rPr>
      <t xml:space="preserve">ელ-მაგნიტური კონტაქტი (გერკონი)
</t>
    </r>
    <r>
      <rPr>
        <b/>
        <sz val="10"/>
        <color rgb="FF000000"/>
        <rFont val="Arial"/>
        <family val="2"/>
      </rPr>
      <t>NC, COM კონტაქტით</t>
    </r>
  </si>
  <si>
    <t>7</t>
  </si>
  <si>
    <r>
      <rPr>
        <b/>
        <sz val="14"/>
        <color rgb="FFFF0000"/>
        <rFont val="Arial"/>
        <family val="2"/>
      </rPr>
      <t xml:space="preserve">სირენა სტრობ ნათურით
</t>
    </r>
    <r>
      <rPr>
        <b/>
        <sz val="10"/>
        <color rgb="FF000000"/>
        <rFont val="Arial"/>
        <family val="2"/>
      </rPr>
      <t>მუშა დენი 12და/ან 24ვოლტი</t>
    </r>
  </si>
  <si>
    <t>8</t>
  </si>
  <si>
    <r>
      <rPr>
        <b/>
        <sz val="14"/>
        <color rgb="FFFF0000"/>
        <rFont val="Arial"/>
        <family val="2"/>
      </rPr>
      <t xml:space="preserve">კვამლის დეტექტორი
</t>
    </r>
    <r>
      <rPr>
        <b/>
        <sz val="10"/>
        <color rgb="FF000000"/>
        <rFont val="Arial"/>
        <family val="2"/>
      </rPr>
      <t>მუშა დენი 12და/ან 24ვოლტი, NC, COM, NO კონტაქტებით.</t>
    </r>
  </si>
  <si>
    <t>9</t>
  </si>
  <si>
    <t>Rack 12U კედლის, გასაღებიანი</t>
  </si>
  <si>
    <t>PDU არანაკლებ 8 პორტიანი</t>
  </si>
  <si>
    <t>დენის კაბელის ბლოკ ტერმინალი არანაკლებ 6X16მმ კაბელისთვის</t>
  </si>
  <si>
    <t>ორპოლუსა ავტომატური ამომრთველი 16A</t>
  </si>
  <si>
    <t>13</t>
  </si>
  <si>
    <t>ელ-როზეტი DIN რეიკაზე სამონტაჟო კორპუსით</t>
  </si>
  <si>
    <t>14</t>
  </si>
  <si>
    <t>ბოძზე სამაგრი გამაფრთხილებელი აბრა (ესკიზი#1)</t>
  </si>
  <si>
    <t>15</t>
  </si>
  <si>
    <t>საკომუნიკაციო კარადაზე სამაგრი გამაფრთხილებელი აბრა (ესკიზი#2)</t>
  </si>
  <si>
    <t>16</t>
  </si>
  <si>
    <t>უწყვეტი კვების ბლოკი Online ტიპის, ქსელური ბარათით არანაკლებ 2000 ვ.ამპერი</t>
  </si>
  <si>
    <t>17</t>
  </si>
  <si>
    <t xml:space="preserve">უწყვეტი კვების ბლოკი Online ტიპის, ქსელური ბარათით არანაკლებ 1000 ვ.ამპერი </t>
  </si>
  <si>
    <t>18</t>
  </si>
  <si>
    <t>საკომუნიკაციო ჭა (60სმ 600მმ-ნი გოფრირებული მილი + 15სმ არმირებული ბეტონი და მასში ჩამონტაჟებული პლასმასის ჭის სახურავი)</t>
  </si>
  <si>
    <t>19</t>
  </si>
  <si>
    <t>მეტალის ბოძი სიმაღლე 4მ, დიამეტრი არანაკლებ 90 მმ, და არაუმეტეს 120 მმ, 1მ გადმოშვერა კამერის სამაგრისთვის</t>
  </si>
  <si>
    <t>33-303-1   gamoy.</t>
  </si>
  <si>
    <t>III Tavis jami</t>
  </si>
  <si>
    <t xml:space="preserve">არმირებული ოპტიკური კაბელი არანაკლებ 12 წვერიანი </t>
  </si>
  <si>
    <t>10-54-12</t>
  </si>
  <si>
    <t>metri</t>
  </si>
  <si>
    <r>
      <t xml:space="preserve">ქსელის კაბელი არანაკლებ </t>
    </r>
    <r>
      <rPr>
        <b/>
        <sz val="12"/>
        <color theme="1"/>
        <rFont val="Times New Roman"/>
        <family val="1"/>
      </rPr>
      <t>FTP CAT5E</t>
    </r>
    <r>
      <rPr>
        <b/>
        <sz val="12"/>
        <color theme="1"/>
        <rFont val="AcadNusx"/>
      </rPr>
      <t xml:space="preserve">  გარე გამოყენების 100% სპილენძის შემცველობით</t>
    </r>
  </si>
  <si>
    <t>დენის კაბელი არანაკლებ 2X16 (სპილენძი, მრგვალი, ორმაგი იზოლაციით)</t>
  </si>
  <si>
    <t>8-403-3</t>
  </si>
  <si>
    <r>
      <t xml:space="preserve">kabeli (mrgvali) </t>
    </r>
    <r>
      <rPr>
        <sz val="10"/>
        <color theme="1"/>
        <rFont val="Arial"/>
        <family val="2"/>
      </rPr>
      <t>2</t>
    </r>
    <r>
      <rPr>
        <sz val="10"/>
        <color indexed="8"/>
        <rFont val="Arial"/>
        <family val="2"/>
        <charset val="204"/>
      </rPr>
      <t>x16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</si>
  <si>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t>ორშრიანი გოფრირებული მილი არანკლებ 110მმ</t>
  </si>
  <si>
    <t>8-418-3</t>
  </si>
  <si>
    <r>
      <t xml:space="preserve">sainst. gofr. mili </t>
    </r>
    <r>
      <rPr>
        <sz val="10"/>
        <color indexed="8"/>
        <rFont val="Arial"/>
        <family val="2"/>
        <charset val="204"/>
      </rPr>
      <t>Ø 110</t>
    </r>
    <r>
      <rPr>
        <sz val="10"/>
        <color indexed="8"/>
        <rFont val="AcadNusx"/>
      </rPr>
      <t xml:space="preserve"> mm </t>
    </r>
  </si>
  <si>
    <t>ორშრიანი გოფრირებული მილი არანკლებ 40მმ</t>
  </si>
  <si>
    <t>zednadebi xarji susti denis qselis gayvanis xelfasze</t>
  </si>
  <si>
    <t xml:space="preserve">gegmiuri dagroveba </t>
  </si>
  <si>
    <t>IV Tavis jami</t>
  </si>
  <si>
    <t>I-II-III-IV Tavebis jami</t>
  </si>
  <si>
    <t xml:space="preserve">maRali Zabvis fari </t>
  </si>
  <si>
    <r>
      <t xml:space="preserve">distanciuri marTvis fari </t>
    </r>
    <r>
      <rPr>
        <sz val="12"/>
        <color theme="1"/>
        <rFont val="Arial"/>
        <family val="2"/>
      </rPr>
      <t>GSM/GPRS</t>
    </r>
    <r>
      <rPr>
        <sz val="12"/>
        <color theme="1"/>
        <rFont val="AcadNusx"/>
      </rPr>
      <t xml:space="preserve"> sistemiT  </t>
    </r>
  </si>
  <si>
    <t>მილკვადრატი 100X100X3</t>
  </si>
  <si>
    <t>გრძ/მ</t>
  </si>
  <si>
    <t>ბეტონი b-25</t>
  </si>
  <si>
    <t xml:space="preserve">ლითონის ფურცელი 2 მმ </t>
  </si>
  <si>
    <r>
      <t>მ</t>
    </r>
    <r>
      <rPr>
        <vertAlign val="superscript"/>
        <sz val="12"/>
        <rFont val="Sylfaen"/>
        <family val="1"/>
      </rPr>
      <t>2</t>
    </r>
  </si>
  <si>
    <t>მავთულბადე 50X50</t>
  </si>
  <si>
    <t xml:space="preserve">ანჯამა </t>
  </si>
  <si>
    <t xml:space="preserve">კუთხოვანა 70 მმ </t>
  </si>
  <si>
    <t xml:space="preserve">მაფრთხილებელი ნიშანი </t>
  </si>
  <si>
    <t xml:space="preserve">საკეტი სახელურით </t>
  </si>
  <si>
    <t>ხრეში -20-40</t>
  </si>
  <si>
    <r>
      <t>gamanawilebeli fari</t>
    </r>
    <r>
      <rPr>
        <sz val="10"/>
        <color indexed="8"/>
        <rFont val="Arial"/>
        <family val="2"/>
        <charset val="204"/>
      </rPr>
      <t xml:space="preserve">  DB 1.1</t>
    </r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</si>
  <si>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2</t>
    </r>
    <r>
      <rPr>
        <sz val="10"/>
        <color theme="1"/>
        <rFont val="AcadMtavr"/>
      </rPr>
      <t xml:space="preserve"> (კასკადის ტუმბოების ქვეფარები)</t>
    </r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</si>
  <si>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3 </t>
    </r>
    <r>
      <rPr>
        <sz val="10"/>
        <color theme="1"/>
        <rFont val="AcadMtavr"/>
      </rPr>
      <t>(კასკადის ტუმბოები)</t>
    </r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</si>
  <si>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4</t>
    </r>
    <r>
      <rPr>
        <sz val="10"/>
        <color theme="1"/>
        <rFont val="AcadMtavr"/>
      </rPr>
      <t xml:space="preserve"> (კასკადის ტუმბოები)</t>
    </r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</si>
  <si>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5</t>
    </r>
    <r>
      <rPr>
        <sz val="10"/>
        <color theme="1"/>
        <rFont val="AcadMtavr"/>
      </rPr>
      <t xml:space="preserve"> (კასკადის ტუმბოები)</t>
    </r>
  </si>
  <si>
    <r>
      <t>mTavari gamanawilebeli fari</t>
    </r>
    <r>
      <rPr>
        <sz val="10"/>
        <color indexed="8"/>
        <rFont val="Arial"/>
        <family val="2"/>
        <charset val="204"/>
      </rPr>
      <t xml:space="preserve">  MDB 1 </t>
    </r>
    <r>
      <rPr>
        <sz val="10"/>
        <color theme="1"/>
        <rFont val="AcadMtavr"/>
      </rPr>
      <t>(კასკადის ტუმბოების  ქვეფარები იხ. ნახაზი)</t>
    </r>
  </si>
  <si>
    <t>ტუმბო H=180მ Q=17ლ/წმ</t>
  </si>
  <si>
    <r>
      <t>სატუმბო ჭის მონოლითური ბეტონის მოწყობა, ბეტონიB</t>
    </r>
    <r>
      <rPr>
        <sz val="12"/>
        <color rgb="FF333333"/>
        <rFont val="Sylfaen"/>
        <family val="1"/>
      </rPr>
      <t>25 W14 F-200</t>
    </r>
  </si>
  <si>
    <r>
      <t xml:space="preserve">tumbo </t>
    </r>
    <r>
      <rPr>
        <sz val="12"/>
        <color rgb="FF000000"/>
        <rFont val="Sylfaen"/>
        <family val="1"/>
      </rPr>
      <t>H-90 Q-17</t>
    </r>
    <r>
      <rPr>
        <sz val="12"/>
        <color rgb="FF000000"/>
        <rFont val="AcadMtavr"/>
      </rPr>
      <t>l/wm</t>
    </r>
  </si>
  <si>
    <t>haerSemrevi tumbo</t>
  </si>
  <si>
    <t xml:space="preserve">ზედმეტი გრუნტის 25 კმ-ზე </t>
  </si>
  <si>
    <t>სეპტიკი N3, საპროექტო ჭების, მილებისა და ტუმბოების მოწყობა</t>
  </si>
  <si>
    <r>
      <t xml:space="preserve">tumbos mowyoba </t>
    </r>
    <r>
      <rPr>
        <sz val="12"/>
        <color rgb="FF000000"/>
        <rFont val="Times New Roman"/>
        <family val="1"/>
      </rPr>
      <t>H</t>
    </r>
    <r>
      <rPr>
        <sz val="12"/>
        <color indexed="8"/>
        <rFont val="LitNusx"/>
      </rPr>
      <t xml:space="preserve">=180 mm. </t>
    </r>
    <r>
      <rPr>
        <sz val="12"/>
        <color rgb="FF000000"/>
        <rFont val="Arial"/>
        <family val="2"/>
      </rPr>
      <t>Q</t>
    </r>
    <r>
      <rPr>
        <sz val="12"/>
        <color indexed="8"/>
        <rFont val="LitNusx"/>
      </rPr>
      <t>=32 l.wm (specifikacia ix. proeqtSi)</t>
    </r>
  </si>
  <si>
    <r>
      <t xml:space="preserve">tumbo </t>
    </r>
    <r>
      <rPr>
        <sz val="12"/>
        <color rgb="FF000000"/>
        <rFont val="Times New Roman"/>
        <family val="1"/>
      </rPr>
      <t>H</t>
    </r>
    <r>
      <rPr>
        <sz val="12"/>
        <color indexed="8"/>
        <rFont val="LitNusx"/>
      </rPr>
      <t xml:space="preserve">=180 mm. </t>
    </r>
    <r>
      <rPr>
        <sz val="12"/>
        <color rgb="FF000000"/>
        <rFont val="Arial"/>
        <family val="2"/>
      </rPr>
      <t>Q</t>
    </r>
    <r>
      <rPr>
        <sz val="12"/>
        <color indexed="8"/>
        <rFont val="LitNusx"/>
      </rPr>
      <t xml:space="preserve">=32 l.wm </t>
    </r>
  </si>
  <si>
    <t>RorRi</t>
  </si>
  <si>
    <t>damclelis mowyoba (specifikacia ix. proeqtSi)</t>
  </si>
  <si>
    <r>
      <rPr>
        <sz val="11"/>
        <color rgb="FF000000"/>
        <rFont val="Sylfaen"/>
        <family val="1"/>
      </rPr>
      <t>DMX/RDM channels for WECS II</t>
    </r>
    <r>
      <rPr>
        <sz val="11"/>
        <color rgb="FF000000"/>
        <rFont val="AcadMtavr"/>
      </rPr>
      <t xml:space="preserve"> - avtomaturi marTvis</t>
    </r>
    <r>
      <rPr>
        <sz val="11"/>
        <color indexed="8"/>
        <rFont val="AcadMtavr"/>
      </rPr>
      <t xml:space="preserve"> - </t>
    </r>
    <r>
      <rPr>
        <sz val="11"/>
        <color rgb="FF000000"/>
        <rFont val="Sylfaen"/>
        <family val="1"/>
      </rPr>
      <t xml:space="preserve">Event Actions: Digital Inputs can be linked with actions all sistems - </t>
    </r>
    <r>
      <rPr>
        <sz val="11"/>
        <color indexed="8"/>
        <rFont val="AcadMtavr"/>
        <family val="1"/>
      </rPr>
      <t>karada  200X300X60 sm</t>
    </r>
  </si>
  <si>
    <t>kb.</t>
  </si>
  <si>
    <t>გოფრირებული მილის DN/ID  SN-8  d=200 მმ  შეძენა, მონტაჟი</t>
  </si>
  <si>
    <t xml:space="preserve">გოფრირებული მილი DN/ID  SN-8  d=200 მმ </t>
  </si>
  <si>
    <t>sanaTebi</t>
  </si>
  <si>
    <r>
      <t xml:space="preserve">gare ganaTebis sanaTis mowyoba </t>
    </r>
    <r>
      <rPr>
        <sz val="12"/>
        <color theme="1"/>
        <rFont val="Sylfaen"/>
        <family val="1"/>
      </rPr>
      <t xml:space="preserve"> LED </t>
    </r>
    <r>
      <rPr>
        <sz val="12"/>
        <color theme="1"/>
        <rFont val="AcadNusx"/>
      </rPr>
      <t>naTuriT</t>
    </r>
    <r>
      <rPr>
        <sz val="12"/>
        <color theme="1"/>
        <rFont val="Sylfaen"/>
        <family val="1"/>
      </rPr>
      <t xml:space="preserve"> 80 W,  </t>
    </r>
    <r>
      <rPr>
        <sz val="12"/>
        <color theme="1"/>
        <rFont val="AcadNusx"/>
      </rPr>
      <t xml:space="preserve">boZiT 4.5 m, samontaJo yuTiT </t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</si>
  <si>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NAYY-J 3x95+1x50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</t>
    </r>
  </si>
  <si>
    <r>
      <t xml:space="preserve">kabeli (mrgvali) </t>
    </r>
    <r>
      <rPr>
        <sz val="10"/>
        <color indexed="8"/>
        <rFont val="Arial"/>
        <family val="2"/>
        <charset val="204"/>
      </rPr>
      <t>NAYY-J 3x95+1x50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</si>
  <si>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NAYY-J 3x16+1x10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 xml:space="preserve">2   </t>
    </r>
  </si>
  <si>
    <r>
      <t xml:space="preserve">kabeli (mrgvali) </t>
    </r>
    <r>
      <rPr>
        <sz val="10"/>
        <color indexed="8"/>
        <rFont val="Arial"/>
        <family val="2"/>
        <charset val="204"/>
      </rPr>
      <t>NAYY-J 3x16+1x10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</si>
  <si>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N2XH-J 5x25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</si>
  <si>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 5x25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</si>
  <si>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N2XH-J 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</si>
  <si>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 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</si>
  <si>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N2XH-J</t>
    </r>
    <r>
      <rPr>
        <sz val="10"/>
        <color indexed="8"/>
        <rFont val="AcadNusx"/>
      </rPr>
      <t xml:space="preserve"> </t>
    </r>
    <r>
      <rPr>
        <sz val="10"/>
        <color indexed="8"/>
        <rFont val="Arial"/>
        <family val="2"/>
        <charset val="204"/>
      </rPr>
      <t>5x2.5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</si>
  <si>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</t>
    </r>
    <r>
      <rPr>
        <sz val="10"/>
        <color indexed="8"/>
        <rFont val="AcadNusx"/>
      </rPr>
      <t xml:space="preserve"> </t>
    </r>
    <r>
      <rPr>
        <sz val="10"/>
        <color indexed="8"/>
        <rFont val="Arial"/>
        <family val="2"/>
        <charset val="204"/>
      </rPr>
      <t>5x2.5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</si>
  <si>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N2XH-J 2x1.5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</si>
  <si>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 2x1.5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</si>
  <si>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rPr>
        <sz val="10"/>
        <color indexed="8"/>
        <rFont val="AcadNusx"/>
      </rPr>
      <t xml:space="preserve">Zalovanis mowyoba fari g/m </t>
    </r>
    <r>
      <rPr>
        <sz val="10"/>
        <color indexed="8"/>
        <rFont val="Arial"/>
        <family val="2"/>
        <charset val="204"/>
      </rPr>
      <t>1000X400X250 IP 21</t>
    </r>
  </si>
  <si>
    <r>
      <t xml:space="preserve">samfaza salteebis sistemis mowyoba </t>
    </r>
    <r>
      <rPr>
        <sz val="10"/>
        <color indexed="8"/>
        <rFont val="Arial"/>
        <family val="2"/>
        <charset val="204"/>
      </rPr>
      <t>L1, L2, L3, 125</t>
    </r>
    <r>
      <rPr>
        <sz val="10"/>
        <color indexed="8"/>
        <rFont val="AcadNusx"/>
      </rPr>
      <t xml:space="preserve"> a</t>
    </r>
  </si>
  <si>
    <r>
      <t xml:space="preserve">damiweba neitralis salteebis sistemis mowyoba </t>
    </r>
    <r>
      <rPr>
        <sz val="10"/>
        <color indexed="8"/>
        <rFont val="Arial"/>
        <family val="2"/>
        <charset val="204"/>
      </rPr>
      <t>100</t>
    </r>
    <r>
      <rPr>
        <sz val="10"/>
        <color indexed="8"/>
        <rFont val="AcadNusx"/>
      </rPr>
      <t xml:space="preserve"> 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</si>
  <si>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32A/D/15kA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</si>
  <si>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25A/D/15kA  3 </t>
    </r>
    <r>
      <rPr>
        <sz val="10"/>
        <color indexed="8"/>
        <rFont val="AcadNusx"/>
      </rPr>
      <t>polusa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</si>
  <si>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2A/B/6kA  1 </t>
    </r>
    <r>
      <rPr>
        <sz val="10"/>
        <color indexed="8"/>
        <rFont val="AcadNusx"/>
      </rPr>
      <t>polusa</t>
    </r>
  </si>
  <si>
    <r>
      <t xml:space="preserve">CamrTveli Rilakis mowyoba fiqsaciiT </t>
    </r>
    <r>
      <rPr>
        <sz val="10"/>
        <color indexed="8"/>
        <rFont val="Arial"/>
        <family val="2"/>
      </rPr>
      <t>Aut-O-Man   DIN</t>
    </r>
    <r>
      <rPr>
        <sz val="10"/>
        <color indexed="8"/>
        <rFont val="AcadNusx"/>
      </rPr>
      <t xml:space="preserve"> salteze dasasmeli</t>
    </r>
  </si>
  <si>
    <r>
      <t xml:space="preserve">ganmuxtvelis mowyoba </t>
    </r>
    <r>
      <rPr>
        <sz val="10"/>
        <color indexed="8"/>
        <rFont val="Arial"/>
        <family val="2"/>
        <charset val="204"/>
      </rPr>
      <t>B</t>
    </r>
    <r>
      <rPr>
        <sz val="10"/>
        <color indexed="8"/>
        <rFont val="AcadNusx"/>
      </rPr>
      <t xml:space="preserve"> klasis </t>
    </r>
    <r>
      <rPr>
        <sz val="10"/>
        <color indexed="8"/>
        <rFont val="Arial"/>
        <family val="2"/>
        <charset val="204"/>
      </rPr>
      <t>3P+N+PE 400v/100ka</t>
    </r>
  </si>
  <si>
    <r>
      <t>gare ganaTebis</t>
    </r>
    <r>
      <rPr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cadNusx"/>
      </rPr>
      <t xml:space="preserve">sanaTis mowyoba </t>
    </r>
    <r>
      <rPr>
        <sz val="10"/>
        <color indexed="8"/>
        <rFont val="Arial"/>
        <family val="2"/>
        <charset val="204"/>
      </rPr>
      <t xml:space="preserve"> LED </t>
    </r>
    <r>
      <rPr>
        <sz val="10"/>
        <color indexed="8"/>
        <rFont val="AcadNusx"/>
      </rPr>
      <t xml:space="preserve">naTuriT </t>
    </r>
    <r>
      <rPr>
        <sz val="10"/>
        <color indexed="8"/>
        <rFont val="Arial"/>
        <family val="2"/>
        <charset val="204"/>
      </rPr>
      <t xml:space="preserve">80 W,  </t>
    </r>
    <r>
      <rPr>
        <sz val="10"/>
        <color indexed="8"/>
        <rFont val="AcadNusx"/>
      </rPr>
      <t>boZiT</t>
    </r>
    <r>
      <rPr>
        <sz val="10"/>
        <color indexed="8"/>
        <rFont val="Arial"/>
        <family val="2"/>
        <charset val="204"/>
      </rPr>
      <t xml:space="preserve"> 4.5 </t>
    </r>
    <r>
      <rPr>
        <sz val="10"/>
        <color indexed="8"/>
        <rFont val="AcadNusx"/>
      </rPr>
      <t xml:space="preserve">m, samontaJo yuTiT </t>
    </r>
  </si>
  <si>
    <t>damiwebis Stangis mowyoba (jvarisebri) 20/1500</t>
  </si>
  <si>
    <t>foladis naglini mavTulis mowyoba</t>
  </si>
  <si>
    <t xml:space="preserve">damiwebis Reros mowyoba </t>
  </si>
  <si>
    <t>ჯამი IV</t>
  </si>
  <si>
    <t>სულ ჯამი I+II</t>
  </si>
  <si>
    <r>
      <t xml:space="preserve">kabelis mowyoba (mrgvali) </t>
    </r>
    <r>
      <rPr>
        <sz val="10"/>
        <color indexed="8"/>
        <rFont val="Arial"/>
        <family val="2"/>
        <charset val="204"/>
      </rPr>
      <t>NYM-J 5X10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</si>
  <si>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NYM-J 5X10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</si>
  <si>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NYM-J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</si>
  <si>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NYM-J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</si>
  <si>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r>
      <t xml:space="preserve">kabelis mowyoba (mrgvali) </t>
    </r>
    <r>
      <rPr>
        <sz val="10"/>
        <color indexed="8"/>
        <rFont val="Arial"/>
        <family val="2"/>
        <charset val="204"/>
      </rPr>
      <t>NYM-J 3X1.5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</si>
  <si>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NYM-J 3X1.5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</si>
  <si>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t xml:space="preserve">avtomaturi amomrTvelebi </t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</si>
  <si>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10A/C/6kA  1 </t>
    </r>
    <r>
      <rPr>
        <sz val="10"/>
        <color indexed="8"/>
        <rFont val="AcadNusx"/>
      </rPr>
      <t>polusa</t>
    </r>
  </si>
  <si>
    <r>
      <t xml:space="preserve">gare ganaTebis boZis mowyoba galvanizirebuli </t>
    </r>
    <r>
      <rPr>
        <sz val="10"/>
        <color indexed="8"/>
        <rFont val="Arial"/>
        <family val="2"/>
        <charset val="204"/>
      </rPr>
      <t>11.0</t>
    </r>
    <r>
      <rPr>
        <sz val="10"/>
        <color indexed="8"/>
        <rFont val="AcadNusx"/>
      </rPr>
      <t xml:space="preserve"> m, samontaJo yuTiT</t>
    </r>
  </si>
  <si>
    <r>
      <t>gare ganaTebis lampionis mowyoba</t>
    </r>
    <r>
      <rPr>
        <sz val="10"/>
        <color indexed="8"/>
        <rFont val="Arial"/>
        <family val="2"/>
        <charset val="204"/>
      </rPr>
      <t xml:space="preserve"> LED </t>
    </r>
    <r>
      <rPr>
        <sz val="10"/>
        <color indexed="8"/>
        <rFont val="AcadNusx"/>
      </rPr>
      <t>naTebiT</t>
    </r>
    <r>
      <rPr>
        <sz val="10"/>
        <color indexed="8"/>
        <rFont val="Arial"/>
        <family val="2"/>
        <charset val="204"/>
      </rPr>
      <t xml:space="preserve"> 2X80 W, </t>
    </r>
    <r>
      <rPr>
        <sz val="10"/>
        <color indexed="8"/>
        <rFont val="AcadNusx"/>
      </rPr>
      <t xml:space="preserve">boZiT </t>
    </r>
    <r>
      <rPr>
        <sz val="10"/>
        <color indexed="8"/>
        <rFont val="Arial"/>
        <family val="2"/>
        <charset val="204"/>
      </rPr>
      <t>3.0</t>
    </r>
    <r>
      <rPr>
        <sz val="10"/>
        <color indexed="8"/>
        <rFont val="AcadNusx"/>
      </rPr>
      <t xml:space="preserve"> m, samontaJo yuTiT </t>
    </r>
  </si>
  <si>
    <r>
      <t>mimarTuli tipis sanaTis mowyoba</t>
    </r>
    <r>
      <rPr>
        <sz val="10"/>
        <color indexed="8"/>
        <rFont val="Arial"/>
        <family val="2"/>
        <charset val="204"/>
      </rPr>
      <t xml:space="preserve"> LED </t>
    </r>
    <r>
      <rPr>
        <sz val="10"/>
        <color indexed="8"/>
        <rFont val="AcadNusx"/>
      </rPr>
      <t>naTuriT</t>
    </r>
    <r>
      <rPr>
        <sz val="10"/>
        <color indexed="8"/>
        <rFont val="Arial"/>
        <family val="2"/>
        <charset val="204"/>
      </rPr>
      <t xml:space="preserve"> 1X100 W  </t>
    </r>
  </si>
  <si>
    <r>
      <t>gruntis dekoratiuli sanaTis mowyoba</t>
    </r>
    <r>
      <rPr>
        <sz val="10"/>
        <color indexed="8"/>
        <rFont val="Arial"/>
        <family val="2"/>
        <charset val="204"/>
      </rPr>
      <t xml:space="preserve"> LED </t>
    </r>
    <r>
      <rPr>
        <sz val="10"/>
        <color indexed="8"/>
        <rFont val="AcadNusx"/>
      </rPr>
      <t xml:space="preserve">naTebiT </t>
    </r>
    <r>
      <rPr>
        <sz val="10"/>
        <color indexed="8"/>
        <rFont val="Arial"/>
        <family val="2"/>
        <charset val="204"/>
      </rPr>
      <t>1X35 W</t>
    </r>
  </si>
  <si>
    <r>
      <t>mTavari gamanawilebeli fari</t>
    </r>
    <r>
      <rPr>
        <b/>
        <sz val="10"/>
        <color indexed="8"/>
        <rFont val="Arial"/>
        <family val="2"/>
        <charset val="204"/>
      </rPr>
      <t xml:space="preserve">  MDB </t>
    </r>
  </si>
  <si>
    <r>
      <t>furnitura</t>
    </r>
    <r>
      <rPr>
        <b/>
        <sz val="10"/>
        <color indexed="8"/>
        <rFont val="AcadNusx"/>
      </rPr>
      <t xml:space="preserve"> </t>
    </r>
  </si>
  <si>
    <r>
      <t>samontaJo masala</t>
    </r>
    <r>
      <rPr>
        <b/>
        <sz val="10"/>
        <color indexed="8"/>
        <rFont val="AcadNusx"/>
      </rPr>
      <t xml:space="preserve"> </t>
    </r>
  </si>
  <si>
    <t>სულ ჯამი V</t>
  </si>
  <si>
    <t>V. მართვის სადგური არქიტექტურა</t>
  </si>
  <si>
    <t xml:space="preserve"> VI. gare ganaTebis eleqtroba</t>
  </si>
  <si>
    <t>VII. კასკადის მოსაპირკეთებელი მასალების მონტაჟი</t>
  </si>
  <si>
    <t>VIII. ორი ცალი სარკისებურად მდგომი გადმოსახედის მოწყობა-მოპირკეთების მოცულობათა უწყისი</t>
  </si>
  <si>
    <t>IX. შადრევნების მოწყობა</t>
  </si>
  <si>
    <t>ჯამი IX.</t>
  </si>
  <si>
    <t>სულ ჯამი I+II+III+IV+V+VI+VII+VIII+IX</t>
  </si>
  <si>
    <t xml:space="preserve">II. eleqtro sistema </t>
  </si>
  <si>
    <t>I. სადრენაჟე მილის მოწყობა</t>
  </si>
  <si>
    <t xml:space="preserve">II. Robis mowyoba </t>
  </si>
  <si>
    <t>გეგმიური დაგროვება</t>
  </si>
  <si>
    <t>III. satumbi sadguris eleqtroba</t>
  </si>
  <si>
    <t>ჯამი 3.1</t>
  </si>
  <si>
    <t>ჯამი 3.2</t>
  </si>
  <si>
    <t>IV. მდინარე ვერედან  გამწმენდამდე წყალსადენის ქსელის მოწყობა</t>
  </si>
  <si>
    <t>V. სატუმბო ჭის მოწყობა</t>
  </si>
  <si>
    <t>I. გამწმენდი და რეზერვუარი</t>
  </si>
  <si>
    <t>ჯამი 6-1</t>
  </si>
  <si>
    <t>ჯამი 6-2</t>
  </si>
  <si>
    <t>ჯამი 5-2</t>
  </si>
  <si>
    <t>ჯამი 5-1</t>
  </si>
  <si>
    <r>
      <t xml:space="preserve">liTonis karadis mowyoba S/m </t>
    </r>
    <r>
      <rPr>
        <sz val="10"/>
        <color indexed="8"/>
        <rFont val="Arial"/>
        <family val="2"/>
        <charset val="204"/>
      </rPr>
      <t>2X12</t>
    </r>
    <r>
      <rPr>
        <sz val="10"/>
        <color indexed="8"/>
        <rFont val="AcadNusx"/>
      </rPr>
      <t xml:space="preserve"> modulze (rkinis karebiT da saketiT)</t>
    </r>
  </si>
  <si>
    <r>
      <t>erTwvera kabelis mowyoba (Savi)</t>
    </r>
    <r>
      <rPr>
        <sz val="10"/>
        <color indexed="8"/>
        <rFont val="Arial"/>
        <family val="2"/>
        <charset val="204"/>
      </rPr>
      <t xml:space="preserve"> 4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</si>
  <si>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>dasaparalilebeli saltes mowyoba</t>
    </r>
    <r>
      <rPr>
        <sz val="10"/>
        <color indexed="8"/>
        <rFont val="Arial"/>
        <family val="2"/>
        <charset val="204"/>
      </rPr>
      <t xml:space="preserve"> 3 </t>
    </r>
    <r>
      <rPr>
        <sz val="10"/>
        <color indexed="8"/>
        <rFont val="AcadNusx"/>
      </rPr>
      <t xml:space="preserve">polusa </t>
    </r>
    <r>
      <rPr>
        <sz val="10"/>
        <color indexed="8"/>
        <rFont val="Arial"/>
        <family val="2"/>
        <charset val="204"/>
      </rPr>
      <t>3/63</t>
    </r>
    <r>
      <rPr>
        <sz val="10"/>
        <color indexed="8"/>
        <rFont val="AcadNusx"/>
      </rPr>
      <t>a</t>
    </r>
  </si>
  <si>
    <r>
      <t>avtomaturi amomrTvelis mowyoba</t>
    </r>
    <r>
      <rPr>
        <sz val="10"/>
        <color indexed="8"/>
        <rFont val="Arial"/>
        <family val="2"/>
        <charset val="204"/>
      </rPr>
      <t xml:space="preserve">  MCB 16A/B/6kA  1 </t>
    </r>
    <r>
      <rPr>
        <sz val="10"/>
        <color indexed="8"/>
        <rFont val="AcadNusx"/>
      </rPr>
      <t>polusa</t>
    </r>
  </si>
  <si>
    <r>
      <t>zedapiruli montaJis sanaTis mowyoba</t>
    </r>
    <r>
      <rPr>
        <sz val="10"/>
        <color indexed="8"/>
        <rFont val="Arial"/>
        <family val="2"/>
        <charset val="204"/>
      </rPr>
      <t xml:space="preserve">  LED </t>
    </r>
    <r>
      <rPr>
        <sz val="10"/>
        <color indexed="8"/>
        <rFont val="AcadNusx"/>
      </rPr>
      <t>naTuriT</t>
    </r>
    <r>
      <rPr>
        <sz val="10"/>
        <color indexed="8"/>
        <rFont val="Arial"/>
        <family val="2"/>
        <charset val="204"/>
      </rPr>
      <t xml:space="preserve"> 45 W </t>
    </r>
  </si>
  <si>
    <r>
      <t>Weris Cafluli sanaTis mowyoba</t>
    </r>
    <r>
      <rPr>
        <sz val="10"/>
        <color indexed="8"/>
        <rFont val="Arial"/>
        <family val="2"/>
        <charset val="204"/>
      </rPr>
      <t xml:space="preserve">  LED </t>
    </r>
    <r>
      <rPr>
        <sz val="10"/>
        <color indexed="8"/>
        <rFont val="AcadNusx"/>
      </rPr>
      <t>naTuriT</t>
    </r>
    <r>
      <rPr>
        <sz val="10"/>
        <color indexed="8"/>
        <rFont val="Arial"/>
        <family val="2"/>
        <charset val="204"/>
      </rPr>
      <t xml:space="preserve"> 22 W </t>
    </r>
  </si>
  <si>
    <r>
      <t>kedlis sanaTis mowyoba</t>
    </r>
    <r>
      <rPr>
        <sz val="10"/>
        <color indexed="8"/>
        <rFont val="Arial"/>
        <family val="2"/>
        <charset val="204"/>
      </rPr>
      <t xml:space="preserve">  LED </t>
    </r>
    <r>
      <rPr>
        <sz val="10"/>
        <color indexed="8"/>
        <rFont val="AcadNusx"/>
      </rPr>
      <t>naTuriT</t>
    </r>
    <r>
      <rPr>
        <sz val="10"/>
        <color indexed="8"/>
        <rFont val="Arial"/>
        <family val="2"/>
        <charset val="204"/>
      </rPr>
      <t xml:space="preserve"> 12 W </t>
    </r>
  </si>
  <si>
    <t>erTklaviSiani CamrTvelis mowyoba</t>
  </si>
  <si>
    <t>orklaviSiani CamrTvelis mowyoba</t>
  </si>
  <si>
    <t>rozetis mowyoba damiwebis kontaqtiT</t>
  </si>
  <si>
    <r>
      <t xml:space="preserve">kompiuteris rozetis mowyoba </t>
    </r>
    <r>
      <rPr>
        <sz val="10"/>
        <color theme="1"/>
        <rFont val="Arial"/>
        <family val="2"/>
        <charset val="204"/>
      </rPr>
      <t>RJ45</t>
    </r>
    <r>
      <rPr>
        <sz val="10"/>
        <color theme="1"/>
        <rFont val="AcadNusx"/>
      </rPr>
      <t xml:space="preserve"> (me-</t>
    </r>
    <r>
      <rPr>
        <sz val="10"/>
        <color theme="1"/>
        <rFont val="Arial"/>
        <family val="2"/>
        <charset val="204"/>
      </rPr>
      <t>5</t>
    </r>
    <r>
      <rPr>
        <sz val="10"/>
        <color theme="1"/>
        <rFont val="AcadNusx"/>
      </rPr>
      <t xml:space="preserve"> kategoria)</t>
    </r>
  </si>
  <si>
    <r>
      <t xml:space="preserve">ukabelo SeRwevis wertilis mowyoba </t>
    </r>
    <r>
      <rPr>
        <sz val="10"/>
        <color theme="1"/>
        <rFont val="Arial"/>
        <family val="2"/>
      </rPr>
      <t xml:space="preserve">(Wi-Fi) </t>
    </r>
  </si>
  <si>
    <r>
      <t xml:space="preserve">ganmStoebeli yuTis mowyoba </t>
    </r>
    <r>
      <rPr>
        <sz val="10"/>
        <color indexed="8"/>
        <rFont val="Arial"/>
        <family val="2"/>
        <charset val="204"/>
      </rPr>
      <t>100X100X50</t>
    </r>
  </si>
  <si>
    <r>
      <t>kompiuteruli qselis kabelis mowyoba</t>
    </r>
    <r>
      <rPr>
        <sz val="10"/>
        <color theme="1"/>
        <rFont val="Arial"/>
        <family val="2"/>
        <charset val="204"/>
      </rPr>
      <t xml:space="preserve"> FTP LSZH Cat 5e</t>
    </r>
  </si>
  <si>
    <r>
      <t xml:space="preserve">kabelis (mrgvali) mowyoba </t>
    </r>
    <r>
      <rPr>
        <sz val="10"/>
        <color indexed="8"/>
        <rFont val="Arial"/>
        <family val="2"/>
        <charset val="204"/>
      </rPr>
      <t>N2XH-J 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  <r>
      <rPr>
        <sz val="10"/>
        <color theme="1"/>
        <rFont val="AcadNusx"/>
      </rPr>
      <t xml:space="preserve"> </t>
    </r>
  </si>
  <si>
    <r>
      <t xml:space="preserve">kabelis (mrgvali) mowyoba </t>
    </r>
    <r>
      <rPr>
        <sz val="10"/>
        <color indexed="8"/>
        <rFont val="Arial"/>
        <family val="2"/>
        <charset val="204"/>
      </rPr>
      <t>N2XH-J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  <r>
      <rPr>
        <sz val="10"/>
        <color theme="1"/>
        <rFont val="AcadNusx"/>
      </rPr>
      <t xml:space="preserve"> </t>
    </r>
  </si>
  <si>
    <r>
      <t xml:space="preserve">kabelis (mrgvali) mowyoba </t>
    </r>
    <r>
      <rPr>
        <sz val="10"/>
        <color indexed="8"/>
        <rFont val="Arial"/>
        <family val="2"/>
        <charset val="204"/>
      </rPr>
      <t>N2XH-J 3x1.5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  <r>
      <rPr>
        <sz val="10"/>
        <color theme="1"/>
        <rFont val="AcadNusx"/>
      </rPr>
      <t xml:space="preserve"> 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</si>
  <si>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</t>
    </r>
    <r>
      <rPr>
        <sz val="10"/>
        <color indexed="8"/>
        <rFont val="AcadNusx"/>
      </rPr>
      <t xml:space="preserve"> </t>
    </r>
    <r>
      <rPr>
        <sz val="10"/>
        <color indexed="8"/>
        <rFont val="Arial"/>
        <family val="2"/>
        <charset val="204"/>
      </rPr>
      <t>5x6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</si>
  <si>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 3x2.5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</si>
  <si>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 xml:space="preserve">kabeli (mrgvali) </t>
    </r>
    <r>
      <rPr>
        <sz val="10"/>
        <color indexed="8"/>
        <rFont val="Arial"/>
        <family val="2"/>
        <charset val="204"/>
      </rPr>
      <t>N2XH-J 3x1.5</t>
    </r>
    <r>
      <rPr>
        <sz val="10"/>
        <color indexed="8"/>
        <rFont val="AcadNusx"/>
      </rPr>
      <t>mm</t>
    </r>
    <r>
      <rPr>
        <vertAlign val="superscript"/>
        <sz val="10"/>
        <color indexed="8"/>
        <rFont val="AcadNusx"/>
      </rPr>
      <t>2</t>
    </r>
  </si>
  <si>
    <r>
      <t>kompiuteruli qselis kabeli</t>
    </r>
    <r>
      <rPr>
        <sz val="11"/>
        <color indexed="8"/>
        <rFont val="Arial"/>
        <family val="2"/>
        <charset val="204"/>
      </rPr>
      <t xml:space="preserve"> FTP LSZH Cat 5e</t>
    </r>
  </si>
  <si>
    <t>erTwvera kabeli (Savi) 4mm2</t>
  </si>
  <si>
    <t>დეკორატიული აგურით მოპირკეთება 15 მმ</t>
  </si>
  <si>
    <t>ქვიშის შეძენა, მოტანა, უკუჩაყრა მილის ქვეშ 10 სმ ზევით 20 სმ, დატკეპნით (გადამღვრელი მილისათვის)</t>
  </si>
  <si>
    <t xml:space="preserve">ლითონის ღობის შეღებვა </t>
  </si>
  <si>
    <t>ganaTebis boZebis liTon konstruqciebis SeRebva anti koroziuli saRebaviT ori fena (erTi fenis SesaRebi farTobi)</t>
  </si>
  <si>
    <t>ღობის ლითონის დგარების მწვანეთ შეღებვა, 79ც.,  (მწვანე ლითონის ბადე ქარხნულად არის დაფერილი)</t>
  </si>
  <si>
    <t xml:space="preserve">არმატურის ბადის მოწყობა ა-3, Ø14 </t>
  </si>
  <si>
    <t>Sida kanalizaciis masalaTa specifikaciebi</t>
  </si>
  <si>
    <t xml:space="preserve">kanalizaciis d-100 mm milebis mowyoba </t>
  </si>
  <si>
    <r>
      <t xml:space="preserve">100-3000მმ საკანალიზაციო მილი </t>
    </r>
    <r>
      <rPr>
        <sz val="10"/>
        <color indexed="8"/>
        <rFont val="არი"/>
      </rPr>
      <t>PVC</t>
    </r>
  </si>
  <si>
    <r>
      <t>100-2000მმ საკანალიზაციო მილი</t>
    </r>
    <r>
      <rPr>
        <sz val="10"/>
        <color indexed="8"/>
        <rFont val="არი"/>
      </rPr>
      <t xml:space="preserve"> PVC</t>
    </r>
  </si>
  <si>
    <r>
      <t>100-1000მმ საკანალიზაციო მილი</t>
    </r>
    <r>
      <rPr>
        <sz val="10"/>
        <color indexed="8"/>
        <rFont val="არი"/>
      </rPr>
      <t xml:space="preserve"> PVC</t>
    </r>
  </si>
  <si>
    <r>
      <t>100-500მმ საკანალიზაციო მილი</t>
    </r>
    <r>
      <rPr>
        <sz val="10"/>
        <color indexed="8"/>
        <rFont val="არი"/>
      </rPr>
      <t xml:space="preserve"> PVC</t>
    </r>
  </si>
  <si>
    <t>fasonuri nawilebis mowyoba d-100 მმ.</t>
  </si>
  <si>
    <t>100მმ milis samagri</t>
  </si>
  <si>
    <r>
      <t>100*100 samkapi 45</t>
    </r>
    <r>
      <rPr>
        <vertAlign val="superscript"/>
        <sz val="10"/>
        <color indexed="8"/>
        <rFont val="AcadNusx"/>
      </rPr>
      <t>0</t>
    </r>
  </si>
  <si>
    <r>
      <t>100*50 samkapi 45</t>
    </r>
    <r>
      <rPr>
        <vertAlign val="superscript"/>
        <sz val="10"/>
        <color indexed="8"/>
        <rFont val="AcadNusx"/>
      </rPr>
      <t>0</t>
    </r>
  </si>
  <si>
    <r>
      <t>100*100 samkapi 90</t>
    </r>
    <r>
      <rPr>
        <vertAlign val="superscript"/>
        <sz val="10"/>
        <color indexed="8"/>
        <rFont val="AcadNusx"/>
      </rPr>
      <t>0</t>
    </r>
  </si>
  <si>
    <r>
      <t>100*45</t>
    </r>
    <r>
      <rPr>
        <vertAlign val="superscript"/>
        <sz val="10"/>
        <color indexed="8"/>
        <rFont val="AcadNusx"/>
      </rPr>
      <t>0</t>
    </r>
    <r>
      <rPr>
        <sz val="10"/>
        <color indexed="8"/>
        <rFont val="AcadNusx"/>
      </rPr>
      <t xml:space="preserve"> gaSlili muxli </t>
    </r>
  </si>
  <si>
    <t>100მმ xufi</t>
  </si>
  <si>
    <t>100mm revizia</t>
  </si>
  <si>
    <t>100*50 gadamyvani</t>
  </si>
  <si>
    <t xml:space="preserve">kanalizaciis d-50 mm milebis mowyoba </t>
  </si>
  <si>
    <r>
      <t>50-2000მმ საკანალიზაციო მილი</t>
    </r>
    <r>
      <rPr>
        <sz val="10"/>
        <color indexed="8"/>
        <rFont val="არი"/>
      </rPr>
      <t xml:space="preserve"> PVC</t>
    </r>
  </si>
  <si>
    <r>
      <t>50-1000მმ საკანალიზაციო მილი</t>
    </r>
    <r>
      <rPr>
        <sz val="10"/>
        <color indexed="8"/>
        <rFont val="არი"/>
      </rPr>
      <t xml:space="preserve"> PVC</t>
    </r>
  </si>
  <si>
    <r>
      <t>50-500მმ საკანალიზაციო მილი</t>
    </r>
    <r>
      <rPr>
        <sz val="10"/>
        <color indexed="8"/>
        <rFont val="არი"/>
      </rPr>
      <t xml:space="preserve"> PVC</t>
    </r>
  </si>
  <si>
    <t>fasonuri nawilebis mowyoba d-50მმ.</t>
  </si>
  <si>
    <t>50მმ milis samagri</t>
  </si>
  <si>
    <r>
      <t>50*45</t>
    </r>
    <r>
      <rPr>
        <vertAlign val="superscript"/>
        <sz val="10"/>
        <color indexed="8"/>
        <rFont val="AcadNusx"/>
      </rPr>
      <t>0</t>
    </r>
    <r>
      <rPr>
        <sz val="10"/>
        <color indexed="8"/>
        <rFont val="AcadNusx"/>
      </rPr>
      <t xml:space="preserve"> gaSlili muxli </t>
    </r>
  </si>
  <si>
    <r>
      <t>50*90</t>
    </r>
    <r>
      <rPr>
        <vertAlign val="superscript"/>
        <sz val="10"/>
        <color indexed="8"/>
        <rFont val="AcadNusx"/>
      </rPr>
      <t>0</t>
    </r>
    <r>
      <rPr>
        <sz val="10"/>
        <color indexed="8"/>
        <rFont val="AcadNusx"/>
      </rPr>
      <t xml:space="preserve"> muxli </t>
    </r>
  </si>
  <si>
    <t>50მმ xufi</t>
  </si>
  <si>
    <t>unitazis mowyoba</t>
  </si>
  <si>
    <t>pirsabanis mowyoba</t>
  </si>
  <si>
    <t>50mm trapis mowyoba gverdiTa SeerTebiT</t>
  </si>
  <si>
    <t>civi wyalsadenis masalaTa specifikaciebi</t>
  </si>
  <si>
    <t>Ø20*2.9მმ PP PN 20 მილის მოწყობა</t>
  </si>
  <si>
    <t>ვენტილების მოწყობა</t>
  </si>
  <si>
    <t>20მმ  ვენტილი (ქრომირებული გრძელი)</t>
  </si>
  <si>
    <t>არკოს ვენტილი 1/2-1/2</t>
  </si>
  <si>
    <t>Ø20 სფერული ვენტილი</t>
  </si>
  <si>
    <t>fasonuri nawilebis mowyoba d-20მმ.</t>
  </si>
  <si>
    <t>20მმ სამაგრი  მეტალის შტირით</t>
  </si>
  <si>
    <t xml:space="preserve">20მმ სამკაპი </t>
  </si>
  <si>
    <t xml:space="preserve">20მმ ქურო </t>
  </si>
  <si>
    <t>20მმ ხუფი ხრახნიანი</t>
  </si>
  <si>
    <t>20 1/2" მუხლი შ/ხ</t>
  </si>
  <si>
    <r>
      <t>20მმ მუხლი 90</t>
    </r>
    <r>
      <rPr>
        <vertAlign val="superscript"/>
        <sz val="10"/>
        <color indexed="8"/>
        <rFont val="Arial"/>
        <family val="2"/>
        <charset val="204"/>
      </rPr>
      <t>0</t>
    </r>
  </si>
  <si>
    <t xml:space="preserve">civi da cxeli wylis Semrevis mowyoba pirsabanisTvis  </t>
  </si>
  <si>
    <t>cxeli wyalsadenis masalaTa specifikaciebi</t>
  </si>
  <si>
    <t>წყლის ელექტრო გამაცხელებელის მოწყობა (ჰორიზონტალური) 50 ლ</t>
  </si>
  <si>
    <t>Ø20*2.9მმ PPR PN 20 მინაბოჩკოვანი მილის მოწყობა</t>
  </si>
  <si>
    <r>
      <t>მილის თბოიზოლაციის მოწყობა</t>
    </r>
    <r>
      <rPr>
        <sz val="11"/>
        <color indexed="8"/>
        <rFont val="არი"/>
      </rPr>
      <t xml:space="preserve"> Ø20მმ მილისთვის</t>
    </r>
  </si>
  <si>
    <t>ventilebis mowyoba d-20</t>
  </si>
  <si>
    <t>არკოს ვენტილი1/2-1/2</t>
  </si>
  <si>
    <t>gare kanalizaciis masalaTa specifikaciebi</t>
  </si>
  <si>
    <r>
      <t xml:space="preserve">100-2000მმ საკანალიზაციო მილი </t>
    </r>
    <r>
      <rPr>
        <sz val="10"/>
        <color indexed="8"/>
        <rFont val="არი"/>
      </rPr>
      <t>PVC</t>
    </r>
  </si>
  <si>
    <t>Txrilis damuSaveba gruntSi xeliT</t>
  </si>
  <si>
    <r>
      <t>m</t>
    </r>
    <r>
      <rPr>
        <vertAlign val="superscript"/>
        <sz val="10"/>
        <color indexed="8"/>
        <rFont val="AcadNusx"/>
      </rPr>
      <t>3</t>
    </r>
    <r>
      <rPr>
        <sz val="10"/>
        <rFont val="Arial"/>
        <family val="2"/>
      </rPr>
      <t/>
    </r>
  </si>
  <si>
    <t xml:space="preserve">milebis Zirze qviSis sagebis mowyoba 10 sm-sisqiT </t>
  </si>
  <si>
    <t>qviSa</t>
  </si>
  <si>
    <t>milebis Tavze qviSis sagebis mowyoba xeliT, fenobrivi datkepvniT</t>
  </si>
  <si>
    <t>Txrilis amovseba adgilobrivi miwiT</t>
  </si>
  <si>
    <t>wvrilmarcvlovani xreSis safaris mowyoba 10sm-sisqiT</t>
  </si>
  <si>
    <t>wvrilmarcvlovani xreSi 10sm-sisqiT</t>
  </si>
  <si>
    <t>arsebul qselTan mierTeba</t>
  </si>
  <si>
    <t>ჯამი 5-3</t>
  </si>
  <si>
    <t>ზედნადები ხარჯი სანტექნიკურ სამუშაოებზე</t>
  </si>
  <si>
    <t>მათ სანტექნიკური სამუშაოები</t>
  </si>
  <si>
    <t xml:space="preserve">გეგმიური დაგროვება </t>
  </si>
  <si>
    <t>ბაზალტის ბორდიურის დემონტაჟი და გატანა ნაყარში 25-კმ-ის მანძილზე</t>
  </si>
  <si>
    <t>განათების ბოძების დემონტაჟი</t>
  </si>
  <si>
    <t>ბილიკის (წითელი ფერის) ფილი დემონტაჟი და გატანა ნაყარში 25 კმ-ის მანძილზე</t>
  </si>
  <si>
    <t>ბილიკის ქვაფენილის დემონტაჟი და დასაწყოვება დამკვეთის მიერ მითთებულ ადგილზე 25კმ-ის მანძილზე</t>
  </si>
  <si>
    <t>მოზაიკის დემონტაჟი და გატანა ნაყარში 25კმ-ის მანძილზე</t>
  </si>
  <si>
    <t>გრანიტის ბორდიურის დემონტაჟი და დასაწყოვება დამკვეთის მიერ მითითებულ ადგილზე 25კმ-ის მანძილზე</t>
  </si>
  <si>
    <t>გრანიტის ქუდების დემონტაჟი და დასაწყოვება დამკვეთის მიერ მითითებულ ადგილზე 25კმ-ის მანძილზე</t>
  </si>
  <si>
    <t>ბაზალტის ფილების დემონტაჟი და გატანა ნაყარში 25კმ-ის მანძილზე</t>
  </si>
  <si>
    <t>კედლის გრანიტის ფილების დემონტაჟი და დასაწყოვება დამკვეთის მიერ მითითებულ ადგილზე 25კმ-ის მანძილზე</t>
  </si>
  <si>
    <t>კედლის ბაზალტის ფილების დემონტაჟი და გატანა ნაყარში 25კმ-ის მანძილზე</t>
  </si>
  <si>
    <t>ბაქნის გრანიტის ფილები დემონტაჟი და დასაწყოება დამკვეთის მიერ მითითებულ ადგილზე 25კმ-ის მანძილზე</t>
  </si>
  <si>
    <t xml:space="preserve">მოაჯირის ბაზალტის დგარი ფილების (50x30x30(hსმ))დემონტაჟი და დასაწყოვება დამკვეთის მიერ მითითებულ ადგილზე 25 კმ-ის მანძილზე </t>
  </si>
  <si>
    <t>კიბის გრანიტის ფილების დემონტაჟი და დასაწყოვება დამკვეთის მიერ მითითებულ ადგილზე 25კმ-ის მანძილზე</t>
  </si>
  <si>
    <t>კიბის ბაზალტის ფილების დემონტაჟი და გატანა ნაყარში 25კმ-ის მანძილზე</t>
  </si>
  <si>
    <t>დღგ</t>
  </si>
  <si>
    <t>დ.ბოჭორიძე</t>
  </si>
  <si>
    <r>
      <t xml:space="preserve">  </t>
    </r>
    <r>
      <rPr>
        <b/>
        <sz val="12"/>
        <color theme="1"/>
        <rFont val="Calibri"/>
        <family val="2"/>
        <scheme val="minor"/>
      </rPr>
      <t xml:space="preserve">  შეასრულა :</t>
    </r>
  </si>
  <si>
    <t>თხრილის შევსება ადგილობრივი გრუნტით, დატკეპნით</t>
  </si>
  <si>
    <t>ადგილობრივი გრუნტი</t>
  </si>
  <si>
    <t>ქვიშის შეძენა, მოტანა, უკუჩაყრა მილის ქვეშ 10 სმ ზევით 20 სმ, დატკეპნით (დრენაჟისათვის)</t>
  </si>
  <si>
    <t>თიხა</t>
  </si>
  <si>
    <r>
      <t xml:space="preserve">sainst. gofr. orkedliani milis mowyoba </t>
    </r>
    <r>
      <rPr>
        <sz val="12"/>
        <color indexed="8"/>
        <rFont val="Arial"/>
        <family val="2"/>
        <charset val="204"/>
      </rPr>
      <t>Ø 110</t>
    </r>
    <r>
      <rPr>
        <sz val="12"/>
        <color indexed="8"/>
        <rFont val="AcadNusx"/>
      </rPr>
      <t xml:space="preserve"> mm  (wiTeli)</t>
    </r>
  </si>
  <si>
    <r>
      <t xml:space="preserve">sainst. gofr. orkedliani mili </t>
    </r>
    <r>
      <rPr>
        <sz val="12"/>
        <color indexed="8"/>
        <rFont val="Arial"/>
        <family val="2"/>
        <charset val="204"/>
      </rPr>
      <t>Ø 110</t>
    </r>
    <r>
      <rPr>
        <sz val="12"/>
        <color indexed="8"/>
        <rFont val="AcadNusx"/>
      </rPr>
      <t xml:space="preserve"> mm  (wiTeli)</t>
    </r>
  </si>
  <si>
    <t>სადრენაჟე მილის მოწყობა,  PVC Ø200, ყველა საჭირო მასალების და შესაბამისი სამუშაოების ჩათვლით)</t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</si>
  <si>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40</t>
    </r>
    <r>
      <rPr>
        <sz val="10"/>
        <color indexed="8"/>
        <rFont val="AcadNusx"/>
      </rPr>
      <t xml:space="preserve"> mm  (wiTeli)</t>
    </r>
  </si>
  <si>
    <r>
      <t xml:space="preserve">sainst. gofr. orkedliani mili </t>
    </r>
    <r>
      <rPr>
        <sz val="10"/>
        <color indexed="8"/>
        <rFont val="Arial"/>
        <family val="2"/>
        <charset val="204"/>
      </rPr>
      <t>Ø 40</t>
    </r>
    <r>
      <rPr>
        <sz val="10"/>
        <color indexed="8"/>
        <rFont val="AcadNusx"/>
      </rPr>
      <t xml:space="preserve"> mm  (wiTeli)</t>
    </r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</si>
  <si>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110</t>
    </r>
    <r>
      <rPr>
        <sz val="10"/>
        <color indexed="8"/>
        <rFont val="AcadNusx"/>
      </rPr>
      <t xml:space="preserve"> mm  (wiTeli)</t>
    </r>
  </si>
  <si>
    <r>
      <t xml:space="preserve">sainst. gofr orkedliani mili </t>
    </r>
    <r>
      <rPr>
        <sz val="10"/>
        <color indexed="8"/>
        <rFont val="Arial"/>
        <family val="2"/>
        <charset val="204"/>
      </rPr>
      <t>Ø 110</t>
    </r>
    <r>
      <rPr>
        <sz val="10"/>
        <color indexed="8"/>
        <rFont val="AcadNusx"/>
      </rPr>
      <t xml:space="preserve"> mm  (wiTeli) </t>
    </r>
  </si>
  <si>
    <r>
      <t xml:space="preserve">sainst. gofr orkedliani milis mowyoba </t>
    </r>
    <r>
      <rPr>
        <sz val="10"/>
        <color indexed="8"/>
        <rFont val="Arial"/>
        <family val="2"/>
        <charset val="204"/>
      </rPr>
      <t>Ø 90</t>
    </r>
    <r>
      <rPr>
        <sz val="10"/>
        <color indexed="8"/>
        <rFont val="AcadNusx"/>
      </rPr>
      <t xml:space="preserve"> mm  (wiTeli)</t>
    </r>
  </si>
  <si>
    <r>
      <t xml:space="preserve">sainst. gofr orkedliani mili </t>
    </r>
    <r>
      <rPr>
        <sz val="10"/>
        <color indexed="8"/>
        <rFont val="Arial"/>
        <family val="2"/>
        <charset val="204"/>
      </rPr>
      <t>Ø 90</t>
    </r>
    <r>
      <rPr>
        <sz val="10"/>
        <color indexed="8"/>
        <rFont val="AcadNusx"/>
      </rPr>
      <t xml:space="preserve"> mm  (wiTeli)</t>
    </r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</si>
  <si>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50</t>
    </r>
    <r>
      <rPr>
        <sz val="10"/>
        <color indexed="8"/>
        <rFont val="AcadNusx"/>
      </rPr>
      <t xml:space="preserve"> mm  (wiTeli)</t>
    </r>
  </si>
  <si>
    <r>
      <t xml:space="preserve">sainst. gofr. orkedliani mili </t>
    </r>
    <r>
      <rPr>
        <sz val="10"/>
        <color indexed="8"/>
        <rFont val="Arial"/>
        <family val="2"/>
        <charset val="204"/>
      </rPr>
      <t>Ø 50</t>
    </r>
    <r>
      <rPr>
        <sz val="10"/>
        <color indexed="8"/>
        <rFont val="AcadNusx"/>
      </rPr>
      <t xml:space="preserve"> mm  (wiTeli)</t>
    </r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</si>
  <si>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16</t>
    </r>
    <r>
      <rPr>
        <sz val="10"/>
        <color indexed="8"/>
        <rFont val="AcadNusx"/>
      </rPr>
      <t xml:space="preserve"> mm  (aqsesuarebiT kompleqtSi)</t>
    </r>
  </si>
  <si>
    <r>
      <t xml:space="preserve">sainst. gofr. orkedliani mili </t>
    </r>
    <r>
      <rPr>
        <sz val="10"/>
        <color indexed="8"/>
        <rFont val="Arial"/>
        <family val="2"/>
        <charset val="204"/>
      </rPr>
      <t>Ø 16</t>
    </r>
    <r>
      <rPr>
        <sz val="10"/>
        <color indexed="8"/>
        <rFont val="AcadNusx"/>
      </rPr>
      <t xml:space="preserve"> mm  (aqsesuarebiT kompleqtSi)</t>
    </r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</si>
  <si>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20</t>
    </r>
    <r>
      <rPr>
        <sz val="10"/>
        <color indexed="8"/>
        <rFont val="AcadNusx"/>
      </rPr>
      <t xml:space="preserve"> mm  (aqsesuarebiT kompleqtSi)</t>
    </r>
  </si>
  <si>
    <t>sainst. gofr. orkedliani mili Ø 20 mm  (aqsesuarebiT kompleqtSi)</t>
  </si>
  <si>
    <r>
      <t xml:space="preserve">sainst. gofr. orkedliani milis mowyoba </t>
    </r>
    <r>
      <rPr>
        <sz val="10"/>
        <color indexed="8"/>
        <rFont val="Arial"/>
        <family val="2"/>
        <charset val="204"/>
      </rPr>
      <t>Ø 50</t>
    </r>
    <r>
      <rPr>
        <sz val="10"/>
        <color indexed="8"/>
        <rFont val="AcadNusx"/>
      </rPr>
      <t xml:space="preserve"> mm (wiTeli)</t>
    </r>
  </si>
  <si>
    <r>
      <t xml:space="preserve">sainst. gofr. orkedliani mili </t>
    </r>
    <r>
      <rPr>
        <sz val="10"/>
        <color indexed="8"/>
        <rFont val="Arial"/>
        <family val="2"/>
        <charset val="204"/>
      </rPr>
      <t>Ø 50</t>
    </r>
    <r>
      <rPr>
        <sz val="10"/>
        <color indexed="8"/>
        <rFont val="AcadNusx"/>
      </rPr>
      <t xml:space="preserve"> mm (wiTeli)</t>
    </r>
  </si>
  <si>
    <t xml:space="preserve">ტუმბოებისა და დანადგარ-აგრეგატის დემონტაჟი და დასაწყობება დამკვეთის მიერ მითითებულ ადგილზე (იხ. დემონტაჟის პროექტი </t>
  </si>
  <si>
    <t>კომპ.</t>
  </si>
  <si>
    <r>
      <rPr>
        <sz val="12"/>
        <rFont val="Times New Roman"/>
        <family val="1"/>
      </rPr>
      <t xml:space="preserve">PVC </t>
    </r>
    <r>
      <rPr>
        <sz val="12"/>
        <rFont val="AcadNusx"/>
      </rPr>
      <t xml:space="preserve">mili </t>
    </r>
    <r>
      <rPr>
        <sz val="12"/>
        <rFont val="Times New Roman"/>
        <family val="1"/>
      </rPr>
      <t>d=200</t>
    </r>
  </si>
  <si>
    <t>ხეების მოჭრა, ამოძირკვა - დატვირთვა ავტო თვითმცლელზე და გატანა დამკვეთის მიერ მითითებულ ტერიტორიაზე, თბილისის საზღვრებში</t>
  </si>
  <si>
    <t>ხეების გადარგვა - დატვირთვა ავტო თვითმცლელზე და გადარგვა დამკვეთის მიერ მითითებულ ტერიტორიაზე, თბილისის საზღვრებში</t>
  </si>
  <si>
    <t xml:space="preserve">კგ </t>
  </si>
  <si>
    <t>ჰიდროთესვის მეთოდით 6 (ექვსი) კომპონენტიანი ბალახის თესლის დათესვა (არანაკლებ 1კგ. 20 მ2-ზე)</t>
  </si>
  <si>
    <t xml:space="preserve">კასკადისა და შადრევნების სადემონტაჟო სამუშაოები </t>
  </si>
  <si>
    <t>კასკადის სადემონტაჟო სამუშაოები</t>
  </si>
  <si>
    <t>მთავარი სატუმბო სადგურის სადემონტაჟო სამუშაოები</t>
  </si>
  <si>
    <t>ჰიდროთესვის მეთოდით ბალახისთესლის დათესვაზე გახარჯული სპეციალური მასალა - ცელულოზა; (ცელულოზას შემადგენლობა: ა) ქაღალდი გადამუშავებული, რომელიც უნდა იყოს ნესტის საუკეთესო დამჭერი; ბ) ბალახის თესლის სპეციალური წებო, რომელიც ხელს უნდა უშლიდეს თესლის ჩამორეცხვას. გ) სასუქი რომელიც ხელს უნდა უწყობდეს თესლის განვითარებას; დ) ბიოდანამატი, რომელიც ხელს უწყობს ბალახის გრძელვადიან პერსპექტივაში განვითარებას. მასალის ხარჯი 1 კვ/მ ცელულოზა არანაკლებ 0.1 კგ წებო არანაკლებ 0.02 კგ სასუქი (npk) არანაკლებ 0.04 კგ);  გეობადის მოწყობა.</t>
  </si>
  <si>
    <t>ტექ პირობა IV - ადგილობრივი წყალმომარაგების ქსელი  - IV-ბლოკი  D-150 დან 200 მმ . წყლის მოხმარებაზე სააბონენტო დაერთება - სემეკის მიხედვით</t>
  </si>
  <si>
    <t>ტექ პირობა II - ელ. მომარაგება - II-ბლოკი 120-დან - 150 კვტ. მოხმარებაზე სააბონენტო დაერთება - სემეკის მიხედვით (სამ ფაზიანი).</t>
  </si>
  <si>
    <t>ტექ პირობა I - ელ. მომარაგება - I-ბლოკი 80-დან - 100 კვტ. მოხმარებაზე სააბონენტო დაერთება - სემეკის მიხედვით (სამ ფაზიანი).</t>
  </si>
  <si>
    <t>ტექ პირობა III - ელ. მომარაგება - IV-ბლოკი 800-დან - 1000 კვტ. მოხმარებაზე სააბონენტო დაერთება - სემეკის მიხედვით (სამ ფაზიანი).</t>
  </si>
  <si>
    <t>ZZravis dacvis avtomati 1.6-2.5 A  1 polusa</t>
  </si>
  <si>
    <r>
      <t xml:space="preserve">avtomaturi amomrTveli  </t>
    </r>
    <r>
      <rPr>
        <sz val="10"/>
        <color theme="1"/>
        <rFont val="Times New Roman"/>
        <family val="1"/>
      </rPr>
      <t>MCCB 200A/D/36kA  3</t>
    </r>
    <r>
      <rPr>
        <sz val="10"/>
        <color theme="1"/>
        <rFont val="AcadNusx"/>
      </rPr>
      <t xml:space="preserve"> polusa</t>
    </r>
  </si>
  <si>
    <r>
      <t xml:space="preserve">videomeTvalyureobis qselis kabeli </t>
    </r>
    <r>
      <rPr>
        <sz val="11"/>
        <color theme="1"/>
        <rFont val="Times New Roman"/>
        <family val="1"/>
      </rPr>
      <t>FTP CAT5E</t>
    </r>
  </si>
  <si>
    <t>ზღვ. ერთ.</t>
  </si>
  <si>
    <t>ზღვრ. ერთ.</t>
  </si>
  <si>
    <t>ზღვრ. erT. fasi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</si>
</sst>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0.0"/>
    <numFmt numFmtId="166" formatCode="0.000"/>
    <numFmt numFmtId="167" formatCode="0.0000000"/>
    <numFmt numFmtId="168" formatCode="[$-410]General"/>
    <numFmt numFmtId="169" formatCode="0.0000"/>
    <numFmt numFmtId="170" formatCode="0.0%"/>
  </numFmts>
  <fonts count="143">
    <font>
      <sz val="11"/>
      <color theme="1"/>
      <name val="Calibri"/>
      <family val="2"/>
      <scheme val="minor"/>
    </font>
    <font>
      <sz val="12"/>
      <color indexed="63"/>
      <name val="AcadNusx"/>
    </font>
    <font>
      <sz val="12"/>
      <color indexed="8"/>
      <name val="Arial"/>
      <family val="2"/>
    </font>
    <font>
      <sz val="12"/>
      <name val="AcadNusx"/>
    </font>
    <font>
      <sz val="12"/>
      <color indexed="8"/>
      <name val="AcadNusx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2"/>
      <name val="Sylfaen"/>
      <family val="1"/>
    </font>
    <font>
      <vertAlign val="superscript"/>
      <sz val="12"/>
      <name val="Sylfaen"/>
      <family val="1"/>
    </font>
    <font>
      <sz val="12"/>
      <color indexed="8"/>
      <name val="Sylfaen"/>
      <family val="1"/>
    </font>
    <font>
      <sz val="11"/>
      <color theme="1"/>
      <name val="Sylfaen"/>
      <family val="1"/>
    </font>
    <font>
      <vertAlign val="superscript"/>
      <sz val="12"/>
      <color indexed="8"/>
      <name val="Sylfaen"/>
      <family val="1"/>
    </font>
    <font>
      <vertAlign val="superscript"/>
      <sz val="12"/>
      <color rgb="FF000000"/>
      <name val="Sylfaen"/>
      <family val="1"/>
    </font>
    <font>
      <sz val="12"/>
      <color indexed="63"/>
      <name val="Sylfaen"/>
      <family val="1"/>
    </font>
    <font>
      <b/>
      <sz val="13"/>
      <name val="Sylfaen"/>
      <family val="1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sz val="12"/>
      <color indexed="8"/>
      <name val="LitNusx"/>
    </font>
    <font>
      <vertAlign val="superscript"/>
      <sz val="12"/>
      <color indexed="8"/>
      <name val="AcadNusx"/>
    </font>
    <font>
      <sz val="12"/>
      <name val="AcadMtavr"/>
    </font>
    <font>
      <sz val="12"/>
      <name val="AacadLN"/>
    </font>
    <font>
      <vertAlign val="superscript"/>
      <sz val="12"/>
      <name val="AcadMtavr"/>
    </font>
    <font>
      <b/>
      <vertAlign val="superscript"/>
      <sz val="11"/>
      <color theme="1"/>
      <name val="Sylfaen"/>
      <family val="1"/>
      <charset val="204"/>
    </font>
    <font>
      <sz val="12"/>
      <color indexed="8"/>
      <name val="Times New Roman"/>
      <family val="1"/>
    </font>
    <font>
      <sz val="12"/>
      <color rgb="FF000000"/>
      <name val="Calibri"/>
      <family val="2"/>
    </font>
    <font>
      <vertAlign val="superscript"/>
      <sz val="12"/>
      <color rgb="FF000000"/>
      <name val="LitNusx"/>
    </font>
    <font>
      <sz val="12"/>
      <name val="LitNusx"/>
    </font>
    <font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Sylfaen"/>
      <family val="1"/>
    </font>
    <font>
      <sz val="12"/>
      <color rgb="FF000000"/>
      <name val="AcadMtavr"/>
    </font>
    <font>
      <sz val="11"/>
      <color rgb="FF000000"/>
      <name val="LitNusx"/>
    </font>
    <font>
      <sz val="10"/>
      <color theme="1"/>
      <name val="Calibri"/>
      <family val="2"/>
      <scheme val="minor"/>
    </font>
    <font>
      <sz val="11"/>
      <name val="AcadMtavr"/>
    </font>
    <font>
      <sz val="11"/>
      <name val="Sylfaen"/>
      <family val="1"/>
    </font>
    <font>
      <b/>
      <sz val="11"/>
      <color theme="1"/>
      <name val="Calibri"/>
      <family val="2"/>
      <scheme val="minor"/>
    </font>
    <font>
      <vertAlign val="superscript"/>
      <sz val="12"/>
      <color indexed="8"/>
      <name val="LitNusx"/>
    </font>
    <font>
      <sz val="12"/>
      <color indexed="8"/>
      <name val="AcadMtavr"/>
    </font>
    <font>
      <sz val="12"/>
      <color indexed="8"/>
      <name val="Arial"/>
      <family val="2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AcadMtavr"/>
    </font>
    <font>
      <sz val="10"/>
      <color theme="1"/>
      <name val="Arial"/>
      <family val="2"/>
      <charset val="204"/>
    </font>
    <font>
      <sz val="10"/>
      <color theme="1"/>
      <name val="AcadNusx"/>
    </font>
    <font>
      <sz val="10"/>
      <color indexed="8"/>
      <name val="Arial"/>
      <family val="2"/>
      <charset val="204"/>
    </font>
    <font>
      <sz val="10"/>
      <color indexed="8"/>
      <name val="AcadNusx"/>
    </font>
    <font>
      <vertAlign val="superscript"/>
      <sz val="10"/>
      <color indexed="8"/>
      <name val="AcadNusx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Times New Roman"/>
      <family val="1"/>
      <charset val="204"/>
    </font>
    <font>
      <sz val="10"/>
      <name val="AcadMtavr"/>
    </font>
    <font>
      <sz val="10"/>
      <name val="AcadNusx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AcadMtavr"/>
    </font>
    <font>
      <sz val="10"/>
      <name val="Arial Cyr"/>
      <family val="2"/>
      <charset val="204"/>
    </font>
    <font>
      <sz val="10"/>
      <name val="Arial"/>
      <family val="2"/>
    </font>
    <font>
      <sz val="11"/>
      <name val="Arial"/>
      <family val="2"/>
    </font>
    <font>
      <vertAlign val="superscript"/>
      <sz val="11"/>
      <name val="AcadMtavr"/>
    </font>
    <font>
      <b/>
      <sz val="12"/>
      <name val="AcadNusx"/>
    </font>
    <font>
      <sz val="12"/>
      <color theme="1"/>
      <name val="AcadNusx"/>
    </font>
    <font>
      <b/>
      <sz val="12"/>
      <name val="Sylfaen"/>
      <family val="1"/>
    </font>
    <font>
      <sz val="12"/>
      <color theme="1"/>
      <name val="Arial"/>
      <family val="2"/>
      <charset val="204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3"/>
      <name val="AcadNusx"/>
    </font>
    <font>
      <b/>
      <sz val="12"/>
      <color theme="1"/>
      <name val="Sylfaen"/>
      <family val="1"/>
    </font>
    <font>
      <b/>
      <sz val="12"/>
      <color theme="1"/>
      <name val="Sylfaen"/>
      <family val="1"/>
      <charset val="204"/>
    </font>
    <font>
      <b/>
      <sz val="13"/>
      <color indexed="63"/>
      <name val="Sylfaen"/>
      <family val="1"/>
    </font>
    <font>
      <b/>
      <sz val="12"/>
      <name val="LitNusx"/>
    </font>
    <font>
      <b/>
      <sz val="11"/>
      <color theme="1"/>
      <name val="Sylfaen"/>
      <family val="1"/>
    </font>
    <font>
      <sz val="12"/>
      <color theme="1"/>
      <name val="Sylfaen"/>
      <family val="1"/>
      <charset val="204"/>
    </font>
    <font>
      <b/>
      <sz val="13"/>
      <color theme="1"/>
      <name val="Sylfaen"/>
      <family val="1"/>
    </font>
    <font>
      <b/>
      <sz val="12"/>
      <color indexed="63"/>
      <name val="AcadNusx"/>
    </font>
    <font>
      <b/>
      <sz val="13"/>
      <color theme="1"/>
      <name val="Calibri"/>
      <family val="2"/>
      <scheme val="minor"/>
    </font>
    <font>
      <sz val="11"/>
      <color theme="1"/>
      <name val="AcadMtavr"/>
    </font>
    <font>
      <b/>
      <u/>
      <sz val="11"/>
      <color theme="1"/>
      <name val="Sylfaen"/>
      <family val="1"/>
    </font>
    <font>
      <sz val="12"/>
      <color theme="1"/>
      <name val="Sylfaen"/>
      <family val="1"/>
    </font>
    <font>
      <b/>
      <sz val="12"/>
      <color theme="1"/>
      <name val="Calibri"/>
      <family val="2"/>
      <scheme val="minor"/>
    </font>
    <font>
      <sz val="13"/>
      <color theme="1"/>
      <name val="Sylfaen"/>
      <family val="1"/>
      <charset val="204"/>
    </font>
    <font>
      <sz val="12"/>
      <color theme="9" tint="0.79998168889431442"/>
      <name val="Sylfaen"/>
      <family val="1"/>
      <charset val="204"/>
    </font>
    <font>
      <b/>
      <sz val="13"/>
      <color theme="1"/>
      <name val="Sylfaen"/>
      <family val="1"/>
      <charset val="204"/>
    </font>
    <font>
      <b/>
      <sz val="13"/>
      <color indexed="8"/>
      <name val="AcadNusx"/>
    </font>
    <font>
      <b/>
      <sz val="12"/>
      <color indexed="63"/>
      <name val="Sylfaen"/>
      <family val="1"/>
    </font>
    <font>
      <sz val="12"/>
      <color theme="9" tint="0.79998168889431442"/>
      <name val="Sylfaen"/>
      <family val="1"/>
    </font>
    <font>
      <b/>
      <sz val="10"/>
      <color theme="1"/>
      <name val="AcadMtavr"/>
    </font>
    <font>
      <sz val="11"/>
      <color rgb="FF000000"/>
      <name val="Calibri Light"/>
      <family val="2"/>
      <scheme val="major"/>
    </font>
    <font>
      <sz val="11"/>
      <color rgb="FF000000"/>
      <name val="LitNusx"/>
      <family val="2"/>
    </font>
    <font>
      <sz val="11"/>
      <color rgb="FF000000"/>
      <name val="Calibri"/>
      <family val="2"/>
      <scheme val="minor"/>
    </font>
    <font>
      <sz val="12"/>
      <color indexed="8"/>
      <name val="LitNusx"/>
      <family val="2"/>
    </font>
    <font>
      <sz val="12"/>
      <color indexed="8"/>
      <name val="Calibri"/>
      <family val="2"/>
      <scheme val="minor"/>
    </font>
    <font>
      <sz val="12"/>
      <name val="Sylfaen"/>
      <family val="1"/>
      <charset val="204"/>
    </font>
    <font>
      <sz val="11"/>
      <color indexed="8"/>
      <name val="AcadMtavr"/>
    </font>
    <font>
      <sz val="11"/>
      <color rgb="FF000000"/>
      <name val="Sylfaen"/>
      <family val="1"/>
    </font>
    <font>
      <sz val="11"/>
      <name val="Calibri"/>
      <family val="2"/>
      <scheme val="minor"/>
    </font>
    <font>
      <sz val="13"/>
      <color indexed="8"/>
      <name val="AcadNusx"/>
    </font>
    <font>
      <b/>
      <sz val="10"/>
      <name val="AcadNusx"/>
    </font>
    <font>
      <sz val="12"/>
      <color indexed="63"/>
      <name val="Arial"/>
      <family val="2"/>
    </font>
    <font>
      <sz val="10"/>
      <color theme="1"/>
      <name val="Sylfaen"/>
      <family val="1"/>
    </font>
    <font>
      <sz val="10"/>
      <color theme="1"/>
      <name val="Sylfaen"/>
      <family val="1"/>
      <charset val="204"/>
    </font>
    <font>
      <b/>
      <sz val="12"/>
      <color theme="1"/>
      <name val="Arial"/>
      <family val="2"/>
    </font>
    <font>
      <b/>
      <sz val="14"/>
      <name val="AcadNusx"/>
    </font>
    <font>
      <b/>
      <sz val="11"/>
      <name val="AcadNusx"/>
    </font>
    <font>
      <sz val="12"/>
      <color rgb="FF000000"/>
      <name val="AcadNusx"/>
    </font>
    <font>
      <i/>
      <sz val="10"/>
      <color theme="1"/>
      <name val="AcadNusx"/>
    </font>
    <font>
      <sz val="9"/>
      <color rgb="FF000000"/>
      <name val="AcadNusx"/>
    </font>
    <font>
      <sz val="10"/>
      <color rgb="FF000000"/>
      <name val="AcadNusx"/>
    </font>
    <font>
      <sz val="11"/>
      <color theme="1"/>
      <name val="AcadNusx"/>
    </font>
    <font>
      <b/>
      <sz val="12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indexed="8"/>
      <name val="Arial"/>
      <family val="2"/>
      <charset val="204"/>
    </font>
    <font>
      <b/>
      <sz val="10"/>
      <color rgb="FF000000"/>
      <name val="Arial"/>
      <family val="2"/>
    </font>
    <font>
      <b/>
      <sz val="12"/>
      <color theme="1"/>
      <name val="AcadNusx"/>
    </font>
    <font>
      <sz val="11"/>
      <color rgb="FF000000"/>
      <name val="AcadNusx"/>
    </font>
    <font>
      <b/>
      <sz val="12"/>
      <color rgb="FFFF0000"/>
      <name val="Arial"/>
      <family val="2"/>
    </font>
    <font>
      <b/>
      <u/>
      <sz val="13"/>
      <name val="AcadNusx"/>
    </font>
    <font>
      <b/>
      <sz val="10"/>
      <color theme="1"/>
      <name val="AcadNusx"/>
    </font>
    <font>
      <b/>
      <i/>
      <sz val="10"/>
      <color theme="1"/>
      <name val="AcadNusx"/>
    </font>
    <font>
      <b/>
      <sz val="11"/>
      <color theme="1"/>
      <name val="AcadNusx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cadNusx"/>
      <family val="2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</font>
    <font>
      <sz val="11"/>
      <name val="Arial Cyr"/>
      <charset val="204"/>
    </font>
    <font>
      <sz val="12"/>
      <color rgb="FF333333"/>
      <name val="Sylfaen"/>
      <family val="1"/>
    </font>
    <font>
      <sz val="12"/>
      <color rgb="FF000000"/>
      <name val="Times New Roman"/>
      <family val="1"/>
    </font>
    <font>
      <sz val="11"/>
      <color indexed="8"/>
      <name val="AcadMtavr"/>
      <family val="1"/>
    </font>
    <font>
      <sz val="11"/>
      <color rgb="FF000000"/>
      <name val="AcadMtavr"/>
    </font>
    <font>
      <b/>
      <sz val="11"/>
      <color theme="1"/>
      <name val="AcadMtavr"/>
    </font>
    <font>
      <b/>
      <sz val="10"/>
      <color indexed="8"/>
      <name val="Arial"/>
      <family val="2"/>
      <charset val="204"/>
    </font>
    <font>
      <b/>
      <sz val="10"/>
      <color indexed="8"/>
      <name val="AcadNusx"/>
    </font>
    <font>
      <sz val="10"/>
      <color indexed="8"/>
      <name val="არი"/>
    </font>
    <font>
      <vertAlign val="superscript"/>
      <sz val="10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არი"/>
    </font>
    <font>
      <sz val="12"/>
      <name val="AcadNusx"/>
      <family val="1"/>
    </font>
    <font>
      <sz val="10"/>
      <color indexed="63"/>
      <name val="AcadNusx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0" fontId="7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10" fillId="0" borderId="0"/>
    <xf numFmtId="0" fontId="8" fillId="0" borderId="0"/>
    <xf numFmtId="0" fontId="6" fillId="0" borderId="0"/>
    <xf numFmtId="167" fontId="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59" fillId="0" borderId="0"/>
    <xf numFmtId="0" fontId="6" fillId="0" borderId="0"/>
    <xf numFmtId="0" fontId="58" fillId="0" borderId="0"/>
    <xf numFmtId="0" fontId="6" fillId="0" borderId="0"/>
    <xf numFmtId="0" fontId="6" fillId="0" borderId="0"/>
    <xf numFmtId="0" fontId="68" fillId="0" borderId="0"/>
    <xf numFmtId="0" fontId="7" fillId="0" borderId="0"/>
    <xf numFmtId="0" fontId="8" fillId="0" borderId="0"/>
    <xf numFmtId="0" fontId="7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</cellStyleXfs>
  <cellXfs count="5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0" fontId="11" fillId="0" borderId="1" xfId="15" applyFont="1" applyFill="1" applyBorder="1" applyAlignment="1" applyProtection="1">
      <alignment horizontal="center" vertical="center"/>
      <protection locked="0"/>
    </xf>
    <xf numFmtId="2" fontId="11" fillId="0" borderId="1" xfId="15" applyNumberFormat="1" applyFont="1" applyFill="1" applyBorder="1" applyAlignment="1" applyProtection="1">
      <alignment horizontal="center" vertical="center"/>
      <protection locked="0"/>
    </xf>
    <xf numFmtId="0" fontId="11" fillId="0" borderId="1" xfId="15" applyFont="1" applyFill="1" applyBorder="1" applyAlignment="1">
      <alignment horizontal="center" vertical="center"/>
    </xf>
    <xf numFmtId="2" fontId="11" fillId="0" borderId="1" xfId="15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2" fontId="4" fillId="0" borderId="0" xfId="0" applyNumberFormat="1" applyFont="1" applyFill="1"/>
    <xf numFmtId="2" fontId="2" fillId="0" borderId="0" xfId="0" applyNumberFormat="1" applyFont="1" applyFill="1" applyAlignment="1">
      <alignment horizontal="left" vertical="center" wrapText="1"/>
    </xf>
    <xf numFmtId="2" fontId="1" fillId="0" borderId="0" xfId="0" applyNumberFormat="1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2" fontId="17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1" fillId="0" borderId="3" xfId="16" applyNumberFormat="1" applyFont="1" applyFill="1" applyBorder="1" applyAlignment="1">
      <alignment horizontal="center" vertical="center"/>
    </xf>
    <xf numFmtId="2" fontId="11" fillId="0" borderId="1" xfId="16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65" fillId="0" borderId="1" xfId="0" applyFont="1" applyFill="1" applyBorder="1" applyAlignment="1">
      <alignment horizontal="center" vertical="center"/>
    </xf>
    <xf numFmtId="0" fontId="63" fillId="0" borderId="1" xfId="17" applyFont="1" applyFill="1" applyBorder="1" applyAlignment="1">
      <alignment horizontal="center" vertical="center"/>
    </xf>
    <xf numFmtId="2" fontId="65" fillId="0" borderId="1" xfId="17" applyNumberFormat="1" applyFont="1" applyFill="1" applyBorder="1" applyAlignment="1">
      <alignment horizontal="center" vertical="center"/>
    </xf>
    <xf numFmtId="0" fontId="65" fillId="0" borderId="1" xfId="17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 wrapText="1"/>
    </xf>
    <xf numFmtId="2" fontId="66" fillId="0" borderId="1" xfId="0" applyNumberFormat="1" applyFont="1" applyFill="1" applyBorder="1" applyAlignment="1">
      <alignment horizontal="center" vertical="center" wrapText="1"/>
    </xf>
    <xf numFmtId="2" fontId="65" fillId="0" borderId="1" xfId="0" applyNumberFormat="1" applyFont="1" applyFill="1" applyBorder="1" applyAlignment="1">
      <alignment horizontal="center" vertical="center" wrapText="1"/>
    </xf>
    <xf numFmtId="2" fontId="11" fillId="0" borderId="1" xfId="1" applyNumberFormat="1" applyFont="1" applyFill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 wrapText="1"/>
    </xf>
    <xf numFmtId="0" fontId="0" fillId="6" borderId="0" xfId="0" applyFill="1"/>
    <xf numFmtId="0" fontId="46" fillId="0" borderId="1" xfId="0" applyFont="1" applyFill="1" applyBorder="1" applyAlignment="1">
      <alignment horizontal="center" vertical="center" wrapText="1"/>
    </xf>
    <xf numFmtId="0" fontId="47" fillId="0" borderId="1" xfId="17" applyFont="1" applyFill="1" applyBorder="1" applyAlignment="1">
      <alignment horizontal="center" vertical="center" wrapText="1"/>
    </xf>
    <xf numFmtId="1" fontId="46" fillId="0" borderId="1" xfId="17" applyNumberFormat="1" applyFont="1" applyFill="1" applyBorder="1" applyAlignment="1">
      <alignment horizontal="center" vertical="center" wrapText="1"/>
    </xf>
    <xf numFmtId="0" fontId="45" fillId="6" borderId="1" xfId="17" applyFont="1" applyFill="1" applyBorder="1" applyAlignment="1">
      <alignment vertical="center" wrapText="1"/>
    </xf>
    <xf numFmtId="0" fontId="1" fillId="6" borderId="0" xfId="0" applyFont="1" applyFill="1" applyAlignment="1">
      <alignment horizontal="left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 wrapText="1"/>
    </xf>
    <xf numFmtId="1" fontId="52" fillId="0" borderId="1" xfId="17" applyNumberFormat="1" applyFont="1" applyFill="1" applyBorder="1" applyAlignment="1">
      <alignment horizontal="center" vertical="center" wrapText="1"/>
    </xf>
    <xf numFmtId="0" fontId="45" fillId="6" borderId="5" xfId="17" applyFont="1" applyFill="1" applyBorder="1" applyAlignment="1">
      <alignment vertical="center" wrapText="1"/>
    </xf>
    <xf numFmtId="0" fontId="45" fillId="6" borderId="1" xfId="17" applyFont="1" applyFill="1" applyBorder="1" applyAlignment="1">
      <alignment horizontal="center" vertical="center" wrapText="1"/>
    </xf>
    <xf numFmtId="0" fontId="45" fillId="6" borderId="5" xfId="17" applyFont="1" applyFill="1" applyBorder="1" applyAlignment="1">
      <alignment horizontal="center" vertical="center" wrapText="1"/>
    </xf>
    <xf numFmtId="0" fontId="54" fillId="6" borderId="5" xfId="17" applyFont="1" applyFill="1" applyBorder="1" applyAlignment="1">
      <alignment vertical="center" wrapText="1"/>
    </xf>
    <xf numFmtId="0" fontId="3" fillId="6" borderId="0" xfId="0" applyFont="1" applyFill="1" applyAlignment="1">
      <alignment horizontal="left" vertical="center" wrapText="1"/>
    </xf>
    <xf numFmtId="0" fontId="54" fillId="6" borderId="1" xfId="17" applyFont="1" applyFill="1" applyBorder="1" applyAlignment="1">
      <alignment vertical="center" wrapText="1"/>
    </xf>
    <xf numFmtId="0" fontId="54" fillId="6" borderId="1" xfId="17" applyFont="1" applyFill="1" applyBorder="1" applyAlignment="1">
      <alignment horizontal="center" vertical="center" wrapText="1"/>
    </xf>
    <xf numFmtId="0" fontId="46" fillId="0" borderId="5" xfId="17" applyFont="1" applyFill="1" applyBorder="1" applyAlignment="1">
      <alignment horizontal="center" vertical="center" wrapText="1"/>
    </xf>
    <xf numFmtId="2" fontId="52" fillId="0" borderId="1" xfId="0" applyNumberFormat="1" applyFont="1" applyFill="1" applyBorder="1" applyAlignment="1">
      <alignment horizontal="center" vertical="center" wrapText="1"/>
    </xf>
    <xf numFmtId="165" fontId="4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2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2" fontId="75" fillId="0" borderId="1" xfId="0" applyNumberFormat="1" applyFont="1" applyBorder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14" fillId="0" borderId="0" xfId="0" applyFont="1"/>
    <xf numFmtId="0" fontId="42" fillId="0" borderId="1" xfId="0" applyFont="1" applyFill="1" applyBorder="1" applyAlignment="1">
      <alignment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77" fillId="0" borderId="0" xfId="0" applyFont="1" applyFill="1" applyAlignment="1">
      <alignment horizontal="left" vertical="center" wrapText="1"/>
    </xf>
    <xf numFmtId="0" fontId="20" fillId="6" borderId="1" xfId="0" applyFont="1" applyFill="1" applyBorder="1" applyAlignment="1">
      <alignment horizontal="center" vertical="center" wrapText="1"/>
    </xf>
    <xf numFmtId="166" fontId="4" fillId="6" borderId="1" xfId="0" applyNumberFormat="1" applyFont="1" applyFill="1" applyBorder="1"/>
    <xf numFmtId="2" fontId="1" fillId="6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74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vertical="center" wrapText="1"/>
    </xf>
    <xf numFmtId="0" fontId="19" fillId="6" borderId="7" xfId="0" applyFont="1" applyFill="1" applyBorder="1" applyAlignment="1">
      <alignment vertical="center" wrapText="1"/>
    </xf>
    <xf numFmtId="0" fontId="20" fillId="6" borderId="0" xfId="0" applyFont="1" applyFill="1" applyAlignment="1">
      <alignment horizontal="center" vertical="center" wrapText="1"/>
    </xf>
    <xf numFmtId="0" fontId="45" fillId="6" borderId="1" xfId="17" applyFont="1" applyFill="1" applyBorder="1" applyAlignment="1">
      <alignment vertical="center"/>
    </xf>
    <xf numFmtId="0" fontId="45" fillId="6" borderId="1" xfId="17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2" fontId="46" fillId="0" borderId="1" xfId="0" applyNumberFormat="1" applyFont="1" applyFill="1" applyBorder="1" applyAlignment="1">
      <alignment horizontal="center" vertical="center" wrapText="1"/>
    </xf>
    <xf numFmtId="165" fontId="47" fillId="0" borderId="1" xfId="0" applyNumberFormat="1" applyFont="1" applyFill="1" applyBorder="1" applyAlignment="1">
      <alignment horizontal="center" vertical="center" wrapText="1"/>
    </xf>
    <xf numFmtId="0" fontId="47" fillId="0" borderId="1" xfId="17" applyFont="1" applyFill="1" applyBorder="1" applyAlignment="1">
      <alignment horizontal="center"/>
    </xf>
    <xf numFmtId="0" fontId="47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6" borderId="0" xfId="0" applyFont="1" applyFill="1"/>
    <xf numFmtId="0" fontId="74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74" fillId="0" borderId="1" xfId="0" applyFont="1" applyFill="1" applyBorder="1" applyAlignment="1">
      <alignment horizontal="center" vertical="center"/>
    </xf>
    <xf numFmtId="0" fontId="74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2" fontId="25" fillId="0" borderId="3" xfId="0" applyNumberFormat="1" applyFont="1" applyFill="1" applyBorder="1" applyAlignment="1">
      <alignment horizontal="center" vertical="center"/>
    </xf>
    <xf numFmtId="0" fontId="47" fillId="0" borderId="1" xfId="17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40" fillId="0" borderId="0" xfId="0" applyFont="1"/>
    <xf numFmtId="0" fontId="67" fillId="0" borderId="1" xfId="0" applyFont="1" applyBorder="1"/>
    <xf numFmtId="0" fontId="81" fillId="0" borderId="1" xfId="0" applyFont="1" applyBorder="1"/>
    <xf numFmtId="164" fontId="67" fillId="0" borderId="1" xfId="29" applyFont="1" applyBorder="1" applyAlignment="1">
      <alignment horizontal="center" vertical="center"/>
    </xf>
    <xf numFmtId="0" fontId="81" fillId="0" borderId="1" xfId="0" applyFont="1" applyBorder="1" applyAlignment="1">
      <alignment horizontal="center" vertical="center"/>
    </xf>
    <xf numFmtId="9" fontId="81" fillId="0" borderId="1" xfId="0" applyNumberFormat="1" applyFont="1" applyBorder="1" applyAlignment="1">
      <alignment horizontal="center" vertical="center"/>
    </xf>
    <xf numFmtId="0" fontId="82" fillId="0" borderId="1" xfId="0" applyFont="1" applyBorder="1"/>
    <xf numFmtId="0" fontId="70" fillId="0" borderId="1" xfId="0" applyFont="1" applyBorder="1" applyAlignment="1">
      <alignment horizontal="center" vertical="center"/>
    </xf>
    <xf numFmtId="0" fontId="70" fillId="0" borderId="1" xfId="0" applyFont="1" applyBorder="1"/>
    <xf numFmtId="164" fontId="82" fillId="0" borderId="1" xfId="29" applyFont="1" applyBorder="1" applyAlignment="1">
      <alignment horizontal="center" vertical="center"/>
    </xf>
    <xf numFmtId="2" fontId="46" fillId="0" borderId="1" xfId="17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9" fontId="75" fillId="0" borderId="1" xfId="3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75" fillId="5" borderId="1" xfId="0" applyFont="1" applyFill="1" applyBorder="1" applyAlignment="1">
      <alignment horizontal="center" vertical="center" wrapText="1"/>
    </xf>
    <xf numFmtId="0" fontId="75" fillId="0" borderId="1" xfId="0" applyFont="1" applyFill="1" applyBorder="1" applyAlignment="1">
      <alignment horizontal="center" vertical="center" wrapText="1"/>
    </xf>
    <xf numFmtId="2" fontId="75" fillId="0" borderId="1" xfId="0" applyNumberFormat="1" applyFont="1" applyFill="1" applyBorder="1" applyAlignment="1">
      <alignment horizontal="center" vertical="center" wrapText="1"/>
    </xf>
    <xf numFmtId="0" fontId="75" fillId="0" borderId="0" xfId="0" applyFont="1" applyFill="1" applyAlignment="1">
      <alignment horizontal="center" vertical="center" wrapText="1"/>
    </xf>
    <xf numFmtId="4" fontId="75" fillId="0" borderId="1" xfId="0" applyNumberFormat="1" applyFont="1" applyBorder="1" applyAlignment="1">
      <alignment horizontal="center" vertical="center" wrapText="1"/>
    </xf>
    <xf numFmtId="4" fontId="84" fillId="6" borderId="1" xfId="0" applyNumberFormat="1" applyFont="1" applyFill="1" applyBorder="1" applyAlignment="1">
      <alignment horizontal="center" vertical="center" wrapText="1"/>
    </xf>
    <xf numFmtId="0" fontId="84" fillId="6" borderId="1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2" fontId="81" fillId="0" borderId="1" xfId="0" applyNumberFormat="1" applyFont="1" applyBorder="1" applyAlignment="1">
      <alignment horizontal="center" vertical="center" wrapText="1"/>
    </xf>
    <xf numFmtId="2" fontId="52" fillId="0" borderId="1" xfId="17" applyNumberFormat="1" applyFont="1" applyFill="1" applyBorder="1" applyAlignment="1">
      <alignment horizontal="center" vertical="center"/>
    </xf>
    <xf numFmtId="2" fontId="46" fillId="0" borderId="1" xfId="17" applyNumberFormat="1" applyFont="1" applyFill="1" applyBorder="1" applyAlignment="1">
      <alignment horizontal="center" vertical="center"/>
    </xf>
    <xf numFmtId="0" fontId="76" fillId="5" borderId="1" xfId="0" applyFont="1" applyFill="1" applyBorder="1" applyAlignment="1">
      <alignment horizontal="center" vertical="center" wrapText="1"/>
    </xf>
    <xf numFmtId="2" fontId="76" fillId="5" borderId="1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 wrapText="1"/>
    </xf>
    <xf numFmtId="0" fontId="19" fillId="6" borderId="5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/>
    </xf>
    <xf numFmtId="0" fontId="81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9" fontId="75" fillId="0" borderId="1" xfId="30" applyFont="1" applyFill="1" applyBorder="1" applyAlignment="1">
      <alignment horizontal="center" vertical="center" wrapText="1"/>
    </xf>
    <xf numFmtId="0" fontId="76" fillId="0" borderId="1" xfId="0" applyFont="1" applyFill="1" applyBorder="1" applyAlignment="1">
      <alignment horizontal="center" vertical="center" wrapText="1"/>
    </xf>
    <xf numFmtId="2" fontId="76" fillId="0" borderId="1" xfId="0" applyNumberFormat="1" applyFont="1" applyFill="1" applyBorder="1" applyAlignment="1">
      <alignment horizontal="center" vertical="center" wrapText="1"/>
    </xf>
    <xf numFmtId="0" fontId="76" fillId="0" borderId="0" xfId="0" applyFont="1" applyFill="1" applyAlignment="1">
      <alignment horizontal="center" vertical="center" wrapText="1"/>
    </xf>
    <xf numFmtId="1" fontId="46" fillId="0" borderId="1" xfId="17" applyNumberFormat="1" applyFont="1" applyBorder="1" applyAlignment="1">
      <alignment horizontal="center" vertical="center" wrapText="1"/>
    </xf>
    <xf numFmtId="2" fontId="46" fillId="0" borderId="1" xfId="17" applyNumberFormat="1" applyFont="1" applyBorder="1" applyAlignment="1">
      <alignment horizontal="center" vertical="center" wrapText="1"/>
    </xf>
    <xf numFmtId="0" fontId="85" fillId="5" borderId="1" xfId="0" applyFont="1" applyFill="1" applyBorder="1" applyAlignment="1">
      <alignment horizontal="center" vertical="center" wrapText="1"/>
    </xf>
    <xf numFmtId="2" fontId="85" fillId="5" borderId="1" xfId="0" applyNumberFormat="1" applyFont="1" applyFill="1" applyBorder="1" applyAlignment="1">
      <alignment horizontal="center" vertical="center" wrapText="1"/>
    </xf>
    <xf numFmtId="0" fontId="86" fillId="0" borderId="0" xfId="0" applyFont="1" applyFill="1" applyAlignment="1">
      <alignment horizontal="left" vertical="center" wrapText="1"/>
    </xf>
    <xf numFmtId="0" fontId="86" fillId="0" borderId="0" xfId="0" applyFont="1" applyFill="1"/>
    <xf numFmtId="0" fontId="85" fillId="0" borderId="0" xfId="0" applyFont="1" applyAlignment="1">
      <alignment horizontal="center" vertical="center" wrapText="1"/>
    </xf>
    <xf numFmtId="0" fontId="70" fillId="5" borderId="1" xfId="0" applyFont="1" applyFill="1" applyBorder="1" applyAlignment="1">
      <alignment horizontal="center" vertical="center" wrapText="1"/>
    </xf>
    <xf numFmtId="2" fontId="70" fillId="5" borderId="1" xfId="0" applyNumberFormat="1" applyFont="1" applyFill="1" applyBorder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0" fontId="70" fillId="3" borderId="1" xfId="0" applyFont="1" applyFill="1" applyBorder="1" applyAlignment="1">
      <alignment horizontal="center" vertical="center" wrapText="1"/>
    </xf>
    <xf numFmtId="0" fontId="74" fillId="3" borderId="1" xfId="0" applyFont="1" applyFill="1" applyBorder="1" applyAlignment="1">
      <alignment horizontal="center" vertical="center" wrapText="1"/>
    </xf>
    <xf numFmtId="2" fontId="70" fillId="3" borderId="1" xfId="0" applyNumberFormat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vertical="center" wrapText="1"/>
    </xf>
    <xf numFmtId="4" fontId="70" fillId="5" borderId="1" xfId="0" applyNumberFormat="1" applyFont="1" applyFill="1" applyBorder="1" applyAlignment="1">
      <alignment horizontal="center" vertical="center" wrapText="1"/>
    </xf>
    <xf numFmtId="2" fontId="87" fillId="5" borderId="1" xfId="0" applyNumberFormat="1" applyFont="1" applyFill="1" applyBorder="1" applyAlignment="1">
      <alignment horizontal="center" vertical="center" wrapText="1"/>
    </xf>
    <xf numFmtId="0" fontId="81" fillId="0" borderId="1" xfId="0" applyFont="1" applyFill="1" applyBorder="1" applyAlignment="1">
      <alignment horizontal="center" vertical="center" wrapText="1"/>
    </xf>
    <xf numFmtId="4" fontId="88" fillId="0" borderId="1" xfId="0" applyNumberFormat="1" applyFont="1" applyFill="1" applyBorder="1" applyAlignment="1">
      <alignment horizontal="center" vertical="center" wrapText="1"/>
    </xf>
    <xf numFmtId="0" fontId="88" fillId="0" borderId="1" xfId="0" applyFont="1" applyFill="1" applyBorder="1" applyAlignment="1">
      <alignment horizontal="center" vertical="center" wrapText="1"/>
    </xf>
    <xf numFmtId="2" fontId="81" fillId="0" borderId="1" xfId="0" applyNumberFormat="1" applyFont="1" applyFill="1" applyBorder="1" applyAlignment="1">
      <alignment horizontal="center" vertical="center" wrapText="1"/>
    </xf>
    <xf numFmtId="0" fontId="81" fillId="0" borderId="0" xfId="0" applyFont="1" applyFill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5" xfId="17" applyFont="1" applyBorder="1" applyAlignment="1">
      <alignment vertical="center" wrapText="1"/>
    </xf>
    <xf numFmtId="0" fontId="7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48" fillId="0" borderId="1" xfId="0" applyFont="1" applyBorder="1" applyAlignment="1">
      <alignment vertical="center" wrapText="1"/>
    </xf>
    <xf numFmtId="0" fontId="53" fillId="0" borderId="1" xfId="14" applyFont="1" applyBorder="1" applyAlignment="1">
      <alignment vertical="center" wrapText="1"/>
    </xf>
    <xf numFmtId="164" fontId="1" fillId="0" borderId="0" xfId="0" applyNumberFormat="1" applyFont="1" applyFill="1" applyAlignment="1">
      <alignment horizontal="left" vertical="center" wrapText="1"/>
    </xf>
    <xf numFmtId="0" fontId="89" fillId="6" borderId="1" xfId="17" applyFont="1" applyFill="1" applyBorder="1" applyAlignment="1">
      <alignment horizontal="center" vertical="center"/>
    </xf>
    <xf numFmtId="0" fontId="93" fillId="0" borderId="1" xfId="0" applyFont="1" applyBorder="1" applyAlignment="1">
      <alignment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2" fontId="2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96" fillId="0" borderId="1" xfId="0" applyFont="1" applyFill="1" applyBorder="1" applyAlignment="1">
      <alignment vertical="center" wrapText="1"/>
    </xf>
    <xf numFmtId="0" fontId="97" fillId="0" borderId="1" xfId="0" applyFont="1" applyFill="1" applyBorder="1" applyAlignment="1">
      <alignment vertical="center" wrapText="1"/>
    </xf>
    <xf numFmtId="0" fontId="74" fillId="0" borderId="0" xfId="0" applyFont="1" applyAlignment="1">
      <alignment horizontal="center" vertical="center" wrapText="1"/>
    </xf>
    <xf numFmtId="2" fontId="4" fillId="0" borderId="0" xfId="0" applyNumberFormat="1" applyFont="1" applyFill="1" applyAlignment="1">
      <alignment horizontal="left" vertical="center" wrapText="1"/>
    </xf>
    <xf numFmtId="0" fontId="83" fillId="5" borderId="1" xfId="0" applyFont="1" applyFill="1" applyBorder="1" applyAlignment="1">
      <alignment horizontal="center" vertical="center" wrapText="1"/>
    </xf>
    <xf numFmtId="2" fontId="83" fillId="5" borderId="1" xfId="0" applyNumberFormat="1" applyFont="1" applyFill="1" applyBorder="1" applyAlignment="1">
      <alignment horizontal="center" vertical="center" wrapText="1"/>
    </xf>
    <xf numFmtId="0" fontId="83" fillId="5" borderId="0" xfId="0" applyFont="1" applyFill="1" applyAlignment="1">
      <alignment horizontal="center" vertical="center" wrapText="1"/>
    </xf>
    <xf numFmtId="0" fontId="99" fillId="5" borderId="0" xfId="0" applyFont="1" applyFill="1" applyAlignment="1">
      <alignment horizontal="left" vertical="center" wrapText="1"/>
    </xf>
    <xf numFmtId="0" fontId="99" fillId="5" borderId="0" xfId="0" applyFont="1" applyFill="1"/>
    <xf numFmtId="2" fontId="14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166" fontId="13" fillId="0" borderId="1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03" fillId="0" borderId="1" xfId="0" applyFont="1" applyBorder="1" applyAlignment="1">
      <alignment horizontal="center" vertical="center"/>
    </xf>
    <xf numFmtId="169" fontId="103" fillId="0" borderId="1" xfId="0" applyNumberFormat="1" applyFont="1" applyBorder="1" applyAlignment="1">
      <alignment horizontal="center" vertical="center"/>
    </xf>
    <xf numFmtId="166" fontId="103" fillId="0" borderId="1" xfId="0" applyNumberFormat="1" applyFont="1" applyBorder="1" applyAlignment="1">
      <alignment horizontal="center" vertical="center"/>
    </xf>
    <xf numFmtId="2" fontId="103" fillId="0" borderId="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4" fontId="62" fillId="0" borderId="1" xfId="1" applyNumberFormat="1" applyFont="1" applyBorder="1" applyAlignment="1">
      <alignment horizontal="center" vertical="center" wrapText="1"/>
    </xf>
    <xf numFmtId="2" fontId="55" fillId="0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49" fontId="62" fillId="0" borderId="1" xfId="5" applyNumberFormat="1" applyFont="1" applyBorder="1" applyAlignment="1">
      <alignment horizontal="center" vertical="center" wrapText="1"/>
    </xf>
    <xf numFmtId="0" fontId="74" fillId="0" borderId="1" xfId="0" applyFont="1" applyBorder="1" applyAlignment="1">
      <alignment horizontal="left" vertical="center" wrapText="1"/>
    </xf>
    <xf numFmtId="0" fontId="62" fillId="0" borderId="1" xfId="5" applyFont="1" applyBorder="1" applyAlignment="1">
      <alignment horizontal="center" vertical="center" wrapText="1"/>
    </xf>
    <xf numFmtId="4" fontId="62" fillId="0" borderId="1" xfId="5" applyNumberFormat="1" applyFont="1" applyBorder="1" applyAlignment="1">
      <alignment horizontal="center" vertical="center" wrapText="1"/>
    </xf>
    <xf numFmtId="3" fontId="62" fillId="0" borderId="1" xfId="5" applyNumberFormat="1" applyFont="1" applyBorder="1" applyAlignment="1">
      <alignment horizontal="center" vertical="center" wrapText="1"/>
    </xf>
    <xf numFmtId="0" fontId="100" fillId="0" borderId="0" xfId="5" applyFont="1" applyAlignment="1">
      <alignment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/>
    </xf>
    <xf numFmtId="0" fontId="3" fillId="0" borderId="1" xfId="5" applyFont="1" applyBorder="1" applyAlignment="1">
      <alignment vertical="center"/>
    </xf>
    <xf numFmtId="170" fontId="3" fillId="0" borderId="1" xfId="5" applyNumberFormat="1" applyFont="1" applyBorder="1" applyAlignment="1">
      <alignment horizontal="center" vertical="center"/>
    </xf>
    <xf numFmtId="3" fontId="3" fillId="0" borderId="1" xfId="5" applyNumberFormat="1" applyFont="1" applyBorder="1" applyAlignment="1">
      <alignment horizontal="center" vertical="center"/>
    </xf>
    <xf numFmtId="4" fontId="3" fillId="0" borderId="1" xfId="5" applyNumberFormat="1" applyFont="1" applyBorder="1" applyAlignment="1">
      <alignment horizontal="center" vertical="center"/>
    </xf>
    <xf numFmtId="0" fontId="62" fillId="3" borderId="1" xfId="5" applyFont="1" applyFill="1" applyBorder="1" applyAlignment="1">
      <alignment horizontal="center" vertical="center"/>
    </xf>
    <xf numFmtId="0" fontId="62" fillId="3" borderId="1" xfId="5" applyFont="1" applyFill="1" applyBorder="1" applyAlignment="1">
      <alignment vertical="center"/>
    </xf>
    <xf numFmtId="170" fontId="62" fillId="3" borderId="1" xfId="5" applyNumberFormat="1" applyFont="1" applyFill="1" applyBorder="1" applyAlignment="1">
      <alignment horizontal="center" vertical="center"/>
    </xf>
    <xf numFmtId="3" fontId="62" fillId="3" borderId="1" xfId="5" applyNumberFormat="1" applyFont="1" applyFill="1" applyBorder="1" applyAlignment="1">
      <alignment horizontal="center" vertical="center"/>
    </xf>
    <xf numFmtId="4" fontId="62" fillId="3" borderId="1" xfId="5" applyNumberFormat="1" applyFont="1" applyFill="1" applyBorder="1" applyAlignment="1">
      <alignment horizontal="center" vertical="center"/>
    </xf>
    <xf numFmtId="49" fontId="107" fillId="0" borderId="0" xfId="7" applyNumberFormat="1" applyFont="1" applyAlignment="1">
      <alignment vertical="top"/>
    </xf>
    <xf numFmtId="0" fontId="108" fillId="0" borderId="0" xfId="7" applyFont="1" applyAlignment="1">
      <alignment vertical="center" wrapText="1"/>
    </xf>
    <xf numFmtId="49" fontId="109" fillId="0" borderId="0" xfId="7" applyNumberFormat="1" applyFont="1" applyAlignment="1">
      <alignment vertical="top"/>
    </xf>
    <xf numFmtId="0" fontId="47" fillId="0" borderId="0" xfId="7" applyFont="1" applyAlignment="1">
      <alignment horizontal="left" vertical="center" wrapText="1"/>
    </xf>
    <xf numFmtId="0" fontId="110" fillId="0" borderId="0" xfId="7" applyFont="1" applyAlignment="1">
      <alignment vertical="top"/>
    </xf>
    <xf numFmtId="0" fontId="111" fillId="0" borderId="0" xfId="7" applyFont="1"/>
    <xf numFmtId="3" fontId="106" fillId="0" borderId="1" xfId="7" applyNumberFormat="1" applyFont="1" applyBorder="1" applyAlignment="1">
      <alignment horizontal="center" vertical="center" wrapText="1"/>
    </xf>
    <xf numFmtId="0" fontId="62" fillId="0" borderId="1" xfId="7" applyFont="1" applyBorder="1" applyAlignment="1">
      <alignment horizontal="center" vertical="center" wrapText="1"/>
    </xf>
    <xf numFmtId="0" fontId="106" fillId="0" borderId="1" xfId="7" applyFont="1" applyBorder="1" applyAlignment="1">
      <alignment horizontal="center" vertical="center" wrapText="1"/>
    </xf>
    <xf numFmtId="49" fontId="106" fillId="0" borderId="1" xfId="7" applyNumberFormat="1" applyFont="1" applyBorder="1" applyAlignment="1">
      <alignment horizontal="center" vertical="center" wrapText="1"/>
    </xf>
    <xf numFmtId="0" fontId="62" fillId="0" borderId="1" xfId="7" applyFont="1" applyBorder="1" applyAlignment="1">
      <alignment horizontal="center" vertical="center"/>
    </xf>
    <xf numFmtId="0" fontId="112" fillId="0" borderId="1" xfId="0" applyFont="1" applyBorder="1" applyAlignment="1">
      <alignment horizontal="left" vertical="center" wrapText="1"/>
    </xf>
    <xf numFmtId="49" fontId="62" fillId="0" borderId="1" xfId="7" applyNumberFormat="1" applyFont="1" applyBorder="1" applyAlignment="1">
      <alignment horizontal="center" vertical="center" wrapText="1"/>
    </xf>
    <xf numFmtId="2" fontId="62" fillId="0" borderId="1" xfId="7" applyNumberFormat="1" applyFont="1" applyBorder="1" applyAlignment="1">
      <alignment horizontal="center" vertical="center"/>
    </xf>
    <xf numFmtId="2" fontId="116" fillId="0" borderId="1" xfId="7" applyNumberFormat="1" applyFont="1" applyBorder="1" applyAlignment="1">
      <alignment horizontal="center" vertical="center"/>
    </xf>
    <xf numFmtId="0" fontId="116" fillId="0" borderId="0" xfId="7" applyFont="1"/>
    <xf numFmtId="2" fontId="117" fillId="0" borderId="1" xfId="7" applyNumberFormat="1" applyFont="1" applyBorder="1" applyAlignment="1">
      <alignment horizontal="center" vertical="center" wrapText="1"/>
    </xf>
    <xf numFmtId="0" fontId="62" fillId="0" borderId="1" xfId="5" applyFont="1" applyBorder="1" applyAlignment="1">
      <alignment horizontal="center" vertical="center"/>
    </xf>
    <xf numFmtId="0" fontId="62" fillId="0" borderId="1" xfId="5" applyFont="1" applyBorder="1" applyAlignment="1">
      <alignment vertical="center"/>
    </xf>
    <xf numFmtId="170" fontId="62" fillId="0" borderId="1" xfId="5" applyNumberFormat="1" applyFont="1" applyBorder="1" applyAlignment="1">
      <alignment horizontal="center" vertical="center"/>
    </xf>
    <xf numFmtId="2" fontId="62" fillId="0" borderId="1" xfId="5" applyNumberFormat="1" applyFont="1" applyBorder="1" applyAlignment="1">
      <alignment horizontal="center" vertical="center"/>
    </xf>
    <xf numFmtId="3" fontId="62" fillId="0" borderId="1" xfId="5" applyNumberFormat="1" applyFont="1" applyBorder="1" applyAlignment="1">
      <alignment horizontal="center" vertical="center"/>
    </xf>
    <xf numFmtId="4" fontId="62" fillId="0" borderId="1" xfId="5" applyNumberFormat="1" applyFont="1" applyBorder="1" applyAlignment="1">
      <alignment horizontal="center" vertical="center"/>
    </xf>
    <xf numFmtId="2" fontId="3" fillId="0" borderId="1" xfId="5" applyNumberFormat="1" applyFont="1" applyBorder="1" applyAlignment="1">
      <alignment horizontal="center" vertical="center"/>
    </xf>
    <xf numFmtId="2" fontId="62" fillId="3" borderId="1" xfId="5" applyNumberFormat="1" applyFont="1" applyFill="1" applyBorder="1" applyAlignment="1">
      <alignment horizontal="center" vertical="center"/>
    </xf>
    <xf numFmtId="49" fontId="116" fillId="6" borderId="1" xfId="5" applyNumberFormat="1" applyFont="1" applyFill="1" applyBorder="1" applyAlignment="1">
      <alignment horizontal="center" vertical="center"/>
    </xf>
    <xf numFmtId="0" fontId="119" fillId="6" borderId="1" xfId="5" applyFont="1" applyFill="1" applyBorder="1" applyAlignment="1">
      <alignment horizontal="center" vertical="center" wrapText="1"/>
    </xf>
    <xf numFmtId="49" fontId="100" fillId="6" borderId="1" xfId="5" applyNumberFormat="1" applyFont="1" applyFill="1" applyBorder="1" applyAlignment="1">
      <alignment horizontal="center" vertical="center" wrapText="1"/>
    </xf>
    <xf numFmtId="0" fontId="120" fillId="6" borderId="1" xfId="5" applyFont="1" applyFill="1" applyBorder="1" applyAlignment="1">
      <alignment horizontal="center" vertical="center" wrapText="1"/>
    </xf>
    <xf numFmtId="2" fontId="121" fillId="6" borderId="1" xfId="5" applyNumberFormat="1" applyFont="1" applyFill="1" applyBorder="1" applyAlignment="1">
      <alignment horizontal="center" vertical="center" wrapText="1"/>
    </xf>
    <xf numFmtId="2" fontId="100" fillId="6" borderId="1" xfId="5" applyNumberFormat="1" applyFont="1" applyFill="1" applyBorder="1" applyAlignment="1">
      <alignment horizontal="center" vertical="center"/>
    </xf>
    <xf numFmtId="2" fontId="100" fillId="6" borderId="1" xfId="5" applyNumberFormat="1" applyFont="1" applyFill="1" applyBorder="1" applyAlignment="1">
      <alignment horizontal="right" vertical="center"/>
    </xf>
    <xf numFmtId="2" fontId="120" fillId="6" borderId="1" xfId="5" applyNumberFormat="1" applyFont="1" applyFill="1" applyBorder="1" applyAlignment="1">
      <alignment horizontal="right" vertical="center"/>
    </xf>
    <xf numFmtId="0" fontId="122" fillId="6" borderId="0" xfId="7" applyFont="1" applyFill="1"/>
    <xf numFmtId="0" fontId="123" fillId="0" borderId="1" xfId="0" applyFont="1" applyBorder="1" applyAlignment="1">
      <alignment vertical="center" wrapText="1"/>
    </xf>
    <xf numFmtId="0" fontId="106" fillId="0" borderId="1" xfId="7" applyFont="1" applyBorder="1" applyAlignment="1">
      <alignment horizontal="center" vertical="center"/>
    </xf>
    <xf numFmtId="0" fontId="123" fillId="0" borderId="5" xfId="0" applyFont="1" applyBorder="1" applyAlignment="1">
      <alignment vertical="center" wrapText="1"/>
    </xf>
    <xf numFmtId="0" fontId="116" fillId="0" borderId="1" xfId="18" applyFont="1" applyBorder="1" applyAlignment="1">
      <alignment horizontal="left" vertical="center" wrapText="1"/>
    </xf>
    <xf numFmtId="0" fontId="124" fillId="0" borderId="1" xfId="18" applyFont="1" applyBorder="1" applyAlignment="1">
      <alignment horizontal="left" vertical="center" wrapText="1"/>
    </xf>
    <xf numFmtId="49" fontId="62" fillId="0" borderId="1" xfId="7" applyNumberFormat="1" applyFont="1" applyBorder="1" applyAlignment="1">
      <alignment horizontal="center" vertical="center"/>
    </xf>
    <xf numFmtId="0" fontId="116" fillId="0" borderId="5" xfId="0" applyFont="1" applyBorder="1" applyAlignment="1">
      <alignment horizontal="left" vertical="center" wrapText="1"/>
    </xf>
    <xf numFmtId="0" fontId="3" fillId="0" borderId="1" xfId="7" applyFont="1" applyBorder="1" applyAlignment="1">
      <alignment horizontal="center" vertical="center"/>
    </xf>
    <xf numFmtId="0" fontId="62" fillId="0" borderId="0" xfId="7" applyFont="1"/>
    <xf numFmtId="0" fontId="116" fillId="0" borderId="1" xfId="22" applyFont="1" applyBorder="1" applyAlignment="1">
      <alignment horizontal="left" vertical="center" wrapText="1"/>
    </xf>
    <xf numFmtId="0" fontId="116" fillId="0" borderId="1" xfId="8" applyFont="1" applyBorder="1" applyAlignment="1">
      <alignment horizontal="left" vertical="center" wrapText="1"/>
    </xf>
    <xf numFmtId="0" fontId="100" fillId="0" borderId="1" xfId="7" applyFont="1" applyBorder="1" applyAlignment="1">
      <alignment horizontal="center" vertical="center" wrapText="1"/>
    </xf>
    <xf numFmtId="2" fontId="62" fillId="0" borderId="1" xfId="5" applyNumberFormat="1" applyFont="1" applyBorder="1" applyAlignment="1">
      <alignment horizontal="center" vertical="center" wrapText="1"/>
    </xf>
    <xf numFmtId="0" fontId="116" fillId="0" borderId="1" xfId="19" applyFont="1" applyBorder="1" applyAlignment="1">
      <alignment horizontal="left" vertical="center" wrapText="1"/>
    </xf>
    <xf numFmtId="0" fontId="111" fillId="0" borderId="1" xfId="19" applyFont="1" applyBorder="1" applyAlignment="1">
      <alignment vertical="center" wrapText="1"/>
    </xf>
    <xf numFmtId="0" fontId="116" fillId="0" borderId="1" xfId="19" applyFont="1" applyBorder="1" applyAlignment="1">
      <alignment vertical="center" wrapText="1"/>
    </xf>
    <xf numFmtId="0" fontId="116" fillId="0" borderId="1" xfId="17" applyFont="1" applyBorder="1" applyAlignment="1">
      <alignment horizontal="left" vertical="center" wrapText="1"/>
    </xf>
    <xf numFmtId="0" fontId="47" fillId="0" borderId="1" xfId="17" applyFont="1" applyBorder="1" applyAlignment="1">
      <alignment horizontal="left" vertical="center" wrapText="1"/>
    </xf>
    <xf numFmtId="0" fontId="122" fillId="0" borderId="1" xfId="17" applyFont="1" applyBorder="1" applyAlignment="1">
      <alignment horizontal="left" vertical="center" wrapText="1"/>
    </xf>
    <xf numFmtId="2" fontId="106" fillId="0" borderId="1" xfId="7" applyNumberFormat="1" applyFont="1" applyBorder="1" applyAlignment="1">
      <alignment horizontal="center" vertical="center"/>
    </xf>
    <xf numFmtId="2" fontId="122" fillId="0" borderId="1" xfId="7" applyNumberFormat="1" applyFont="1" applyBorder="1" applyAlignment="1">
      <alignment horizontal="center" vertical="center"/>
    </xf>
    <xf numFmtId="0" fontId="122" fillId="0" borderId="0" xfId="7" applyFont="1"/>
    <xf numFmtId="0" fontId="127" fillId="0" borderId="0" xfId="0" applyFont="1"/>
    <xf numFmtId="49" fontId="63" fillId="0" borderId="0" xfId="7" applyNumberFormat="1" applyFont="1"/>
    <xf numFmtId="49" fontId="111" fillId="0" borderId="0" xfId="7" applyNumberFormat="1" applyFont="1"/>
    <xf numFmtId="0" fontId="95" fillId="0" borderId="1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vertical="center" wrapText="1"/>
    </xf>
    <xf numFmtId="0" fontId="81" fillId="0" borderId="1" xfId="0" applyFont="1" applyFill="1" applyBorder="1" applyAlignment="1">
      <alignment horizontal="center" vertical="center"/>
    </xf>
    <xf numFmtId="4" fontId="75" fillId="0" borderId="1" xfId="0" applyNumberFormat="1" applyFont="1" applyFill="1" applyBorder="1" applyAlignment="1">
      <alignment horizontal="center" vertical="center" wrapText="1"/>
    </xf>
    <xf numFmtId="0" fontId="40" fillId="6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7" fillId="0" borderId="1" xfId="17" applyFont="1" applyBorder="1" applyAlignment="1">
      <alignment horizontal="center" vertical="center"/>
    </xf>
    <xf numFmtId="1" fontId="46" fillId="0" borderId="1" xfId="17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1" fontId="52" fillId="0" borderId="1" xfId="17" applyNumberFormat="1" applyFont="1" applyBorder="1" applyAlignment="1">
      <alignment horizontal="center" vertical="center"/>
    </xf>
    <xf numFmtId="0" fontId="46" fillId="0" borderId="1" xfId="17" applyFont="1" applyBorder="1" applyAlignment="1">
      <alignment horizontal="center" vertical="center"/>
    </xf>
    <xf numFmtId="0" fontId="46" fillId="0" borderId="5" xfId="17" applyFont="1" applyBorder="1" applyAlignment="1">
      <alignment horizontal="center" vertical="center"/>
    </xf>
    <xf numFmtId="0" fontId="45" fillId="6" borderId="5" xfId="17" applyFont="1" applyFill="1" applyBorder="1" applyAlignment="1">
      <alignment vertical="center"/>
    </xf>
    <xf numFmtId="0" fontId="47" fillId="0" borderId="1" xfId="0" applyFont="1" applyBorder="1" applyAlignment="1">
      <alignment horizontal="center" vertical="center" wrapText="1"/>
    </xf>
    <xf numFmtId="2" fontId="52" fillId="0" borderId="1" xfId="0" applyNumberFormat="1" applyFont="1" applyBorder="1" applyAlignment="1">
      <alignment horizontal="center" vertical="center" wrapText="1"/>
    </xf>
    <xf numFmtId="1" fontId="46" fillId="0" borderId="1" xfId="0" applyNumberFormat="1" applyFont="1" applyBorder="1" applyAlignment="1">
      <alignment horizontal="center" vertical="center" wrapText="1"/>
    </xf>
    <xf numFmtId="2" fontId="76" fillId="0" borderId="1" xfId="0" applyNumberFormat="1" applyFont="1" applyBorder="1" applyAlignment="1">
      <alignment horizontal="center" vertical="center" wrapText="1"/>
    </xf>
    <xf numFmtId="0" fontId="76" fillId="0" borderId="0" xfId="0" applyFont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 wrapText="1"/>
    </xf>
    <xf numFmtId="2" fontId="46" fillId="0" borderId="1" xfId="17" applyNumberFormat="1" applyFont="1" applyBorder="1" applyAlignment="1">
      <alignment horizontal="center" vertical="center"/>
    </xf>
    <xf numFmtId="0" fontId="130" fillId="0" borderId="1" xfId="0" applyFont="1" applyFill="1" applyBorder="1" applyAlignment="1">
      <alignment vertical="center" wrapText="1"/>
    </xf>
    <xf numFmtId="0" fontId="47" fillId="0" borderId="1" xfId="17" applyFont="1" applyBorder="1" applyAlignment="1">
      <alignment horizontal="center"/>
    </xf>
    <xf numFmtId="165" fontId="46" fillId="0" borderId="1" xfId="17" applyNumberFormat="1" applyFont="1" applyBorder="1" applyAlignment="1">
      <alignment horizontal="center" vertical="center"/>
    </xf>
    <xf numFmtId="0" fontId="47" fillId="0" borderId="1" xfId="17" applyFont="1" applyFill="1" applyBorder="1" applyAlignment="1">
      <alignment wrapText="1"/>
    </xf>
    <xf numFmtId="0" fontId="47" fillId="0" borderId="1" xfId="17" applyFont="1" applyFill="1" applyBorder="1" applyAlignment="1">
      <alignment horizontal="center" vertical="center"/>
    </xf>
    <xf numFmtId="1" fontId="46" fillId="0" borderId="1" xfId="17" applyNumberFormat="1" applyFont="1" applyFill="1" applyBorder="1" applyAlignment="1">
      <alignment horizontal="center" vertical="center"/>
    </xf>
    <xf numFmtId="0" fontId="47" fillId="0" borderId="1" xfId="19" applyFont="1" applyFill="1" applyBorder="1" applyAlignment="1">
      <alignment vertical="center" wrapText="1"/>
    </xf>
    <xf numFmtId="0" fontId="47" fillId="0" borderId="1" xfId="0" applyFont="1" applyFill="1" applyBorder="1" applyAlignment="1">
      <alignment horizontal="center" vertical="center"/>
    </xf>
    <xf numFmtId="1" fontId="46" fillId="0" borderId="1" xfId="0" applyNumberFormat="1" applyFont="1" applyFill="1" applyBorder="1" applyAlignment="1">
      <alignment horizontal="center" vertical="center"/>
    </xf>
    <xf numFmtId="0" fontId="47" fillId="0" borderId="1" xfId="17" applyFont="1" applyFill="1" applyBorder="1" applyAlignment="1">
      <alignment horizontal="left" wrapText="1"/>
    </xf>
    <xf numFmtId="0" fontId="47" fillId="0" borderId="1" xfId="0" applyFont="1" applyFill="1" applyBorder="1" applyAlignment="1">
      <alignment wrapText="1"/>
    </xf>
    <xf numFmtId="1" fontId="46" fillId="0" borderId="1" xfId="17" applyNumberFormat="1" applyFont="1" applyFill="1" applyBorder="1" applyAlignment="1">
      <alignment horizontal="center"/>
    </xf>
    <xf numFmtId="1" fontId="46" fillId="0" borderId="1" xfId="0" applyNumberFormat="1" applyFont="1" applyFill="1" applyBorder="1" applyAlignment="1">
      <alignment horizontal="center"/>
    </xf>
    <xf numFmtId="0" fontId="47" fillId="0" borderId="5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6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5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98" fillId="0" borderId="1" xfId="0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83" fillId="0" borderId="1" xfId="0" applyFont="1" applyFill="1" applyBorder="1" applyAlignment="1">
      <alignment horizontal="center" vertical="center" wrapText="1"/>
    </xf>
    <xf numFmtId="2" fontId="83" fillId="0" borderId="1" xfId="0" applyNumberFormat="1" applyFont="1" applyFill="1" applyBorder="1" applyAlignment="1">
      <alignment horizontal="center" vertical="center" wrapText="1"/>
    </xf>
    <xf numFmtId="0" fontId="38" fillId="0" borderId="1" xfId="28" applyFont="1" applyFill="1" applyBorder="1" applyAlignment="1">
      <alignment horizontal="center" vertical="center" wrapText="1"/>
    </xf>
    <xf numFmtId="0" fontId="38" fillId="0" borderId="1" xfId="28" applyFont="1" applyFill="1" applyBorder="1" applyAlignment="1">
      <alignment horizontal="left" vertical="center" wrapText="1"/>
    </xf>
    <xf numFmtId="0" fontId="76" fillId="6" borderId="0" xfId="0" applyFont="1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56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/>
    <xf numFmtId="0" fontId="75" fillId="6" borderId="0" xfId="0" applyFont="1" applyFill="1" applyAlignment="1">
      <alignment horizontal="center" vertical="center" wrapText="1"/>
    </xf>
    <xf numFmtId="0" fontId="38" fillId="6" borderId="1" xfId="28" applyFont="1" applyFill="1" applyBorder="1" applyAlignment="1">
      <alignment vertical="center" wrapText="1"/>
    </xf>
    <xf numFmtId="2" fontId="46" fillId="6" borderId="1" xfId="17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vertical="center" wrapText="1"/>
    </xf>
    <xf numFmtId="166" fontId="20" fillId="0" borderId="1" xfId="0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5" applyFont="1" applyFill="1" applyBorder="1" applyAlignment="1" applyProtection="1">
      <alignment vertical="center" wrapText="1"/>
      <protection locked="0"/>
    </xf>
    <xf numFmtId="0" fontId="11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0" fontId="11" fillId="0" borderId="1" xfId="15" applyFont="1" applyFill="1" applyBorder="1" applyAlignment="1">
      <alignment horizontal="left" vertical="center" wrapText="1" readingOrder="1"/>
    </xf>
    <xf numFmtId="0" fontId="70" fillId="0" borderId="1" xfId="0" applyFont="1" applyFill="1" applyBorder="1" applyAlignment="1">
      <alignment horizontal="center" vertical="center" wrapText="1"/>
    </xf>
    <xf numFmtId="0" fontId="63" fillId="0" borderId="1" xfId="17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9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2" fontId="0" fillId="0" borderId="0" xfId="0" applyNumberFormat="1" applyFill="1"/>
    <xf numFmtId="0" fontId="91" fillId="0" borderId="1" xfId="0" applyFont="1" applyFill="1" applyBorder="1" applyAlignment="1">
      <alignment horizontal="left" vertical="center" wrapText="1"/>
    </xf>
    <xf numFmtId="0" fontId="38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39" fillId="0" borderId="1" xfId="0" applyFont="1" applyFill="1" applyBorder="1" applyAlignment="1">
      <alignment horizontal="left" vertical="center" wrapText="1"/>
    </xf>
    <xf numFmtId="0" fontId="38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8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55" fillId="0" borderId="1" xfId="1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02" fillId="0" borderId="1" xfId="0" applyFont="1" applyFill="1" applyBorder="1" applyAlignment="1">
      <alignment horizontal="left" vertical="center"/>
    </xf>
    <xf numFmtId="0" fontId="103" fillId="0" borderId="1" xfId="0" applyFont="1" applyFill="1" applyBorder="1" applyAlignment="1">
      <alignment horizontal="left" vertical="center"/>
    </xf>
    <xf numFmtId="0" fontId="102" fillId="0" borderId="1" xfId="0" applyFont="1" applyFill="1" applyBorder="1" applyAlignment="1">
      <alignment horizontal="left" vertical="center" wrapText="1"/>
    </xf>
    <xf numFmtId="0" fontId="55" fillId="0" borderId="1" xfId="7" applyFont="1" applyFill="1" applyBorder="1" applyAlignment="1">
      <alignment horizontal="left" vertical="center" wrapText="1"/>
    </xf>
    <xf numFmtId="0" fontId="55" fillId="0" borderId="1" xfId="17" applyFont="1" applyFill="1" applyBorder="1" applyAlignment="1">
      <alignment horizontal="left" vertical="center" wrapText="1"/>
    </xf>
    <xf numFmtId="0" fontId="55" fillId="0" borderId="1" xfId="5" applyFont="1" applyFill="1" applyBorder="1" applyAlignment="1">
      <alignment horizontal="left" vertical="center" wrapText="1" indent="1"/>
    </xf>
    <xf numFmtId="0" fontId="75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2" fontId="75" fillId="3" borderId="1" xfId="0" applyNumberFormat="1" applyFont="1" applyFill="1" applyBorder="1" applyAlignment="1">
      <alignment horizontal="center" vertical="center" wrapText="1"/>
    </xf>
    <xf numFmtId="0" fontId="70" fillId="3" borderId="0" xfId="0" applyFont="1" applyFill="1" applyAlignment="1">
      <alignment horizontal="center" vertical="center" wrapText="1"/>
    </xf>
    <xf numFmtId="2" fontId="46" fillId="0" borderId="1" xfId="0" applyNumberFormat="1" applyFont="1" applyFill="1" applyBorder="1" applyAlignment="1">
      <alignment horizontal="center" vertical="center"/>
    </xf>
    <xf numFmtId="0" fontId="47" fillId="0" borderId="1" xfId="17" applyFont="1" applyFill="1" applyBorder="1" applyAlignment="1">
      <alignment horizontal="left" vertical="center" wrapText="1"/>
    </xf>
    <xf numFmtId="0" fontId="111" fillId="0" borderId="1" xfId="19" applyFont="1" applyFill="1" applyBorder="1" applyAlignment="1">
      <alignment horizontal="left" vertical="center" wrapText="1"/>
    </xf>
    <xf numFmtId="0" fontId="46" fillId="0" borderId="1" xfId="17" applyFont="1" applyFill="1" applyBorder="1" applyAlignment="1">
      <alignment horizontal="center" vertical="center"/>
    </xf>
    <xf numFmtId="0" fontId="111" fillId="0" borderId="1" xfId="17" applyFont="1" applyFill="1" applyBorder="1" applyAlignment="1">
      <alignment vertical="center" wrapText="1"/>
    </xf>
    <xf numFmtId="0" fontId="4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1" fillId="0" borderId="1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vertical="center"/>
    </xf>
    <xf numFmtId="0" fontId="47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top" wrapText="1"/>
    </xf>
    <xf numFmtId="1" fontId="47" fillId="0" borderId="1" xfId="0" applyNumberFormat="1" applyFont="1" applyBorder="1" applyAlignment="1">
      <alignment horizontal="center" vertical="center"/>
    </xf>
    <xf numFmtId="0" fontId="46" fillId="0" borderId="1" xfId="0" applyFont="1" applyBorder="1" applyAlignment="1">
      <alignment horizontal="left" vertical="top"/>
    </xf>
    <xf numFmtId="0" fontId="137" fillId="0" borderId="1" xfId="0" applyFont="1" applyBorder="1" applyAlignment="1">
      <alignment horizontal="left" vertical="top" wrapText="1"/>
    </xf>
    <xf numFmtId="0" fontId="79" fillId="0" borderId="1" xfId="0" applyFont="1" applyBorder="1" applyAlignment="1">
      <alignment horizontal="center" vertical="center"/>
    </xf>
    <xf numFmtId="1" fontId="111" fillId="0" borderId="1" xfId="0" applyNumberFormat="1" applyFont="1" applyBorder="1" applyAlignment="1">
      <alignment horizontal="center" vertical="center"/>
    </xf>
    <xf numFmtId="0" fontId="111" fillId="0" borderId="1" xfId="0" applyFont="1" applyBorder="1" applyAlignment="1">
      <alignment vertical="center" wrapText="1"/>
    </xf>
    <xf numFmtId="0" fontId="89" fillId="6" borderId="1" xfId="0" applyFont="1" applyFill="1" applyBorder="1" applyAlignment="1">
      <alignment vertical="center" wrapText="1"/>
    </xf>
    <xf numFmtId="0" fontId="89" fillId="6" borderId="1" xfId="0" applyFont="1" applyFill="1" applyBorder="1" applyAlignment="1">
      <alignment horizontal="center" vertical="center" wrapText="1"/>
    </xf>
    <xf numFmtId="0" fontId="76" fillId="6" borderId="1" xfId="0" applyFont="1" applyFill="1" applyBorder="1" applyAlignment="1">
      <alignment horizontal="center" vertical="center" wrapText="1"/>
    </xf>
    <xf numFmtId="2" fontId="76" fillId="6" borderId="1" xfId="0" applyNumberFormat="1" applyFont="1" applyFill="1" applyBorder="1" applyAlignment="1">
      <alignment horizontal="center" vertical="center" wrapText="1"/>
    </xf>
    <xf numFmtId="0" fontId="77" fillId="6" borderId="0" xfId="0" applyFont="1" applyFill="1" applyAlignment="1">
      <alignment horizontal="left" vertical="center" wrapText="1"/>
    </xf>
    <xf numFmtId="0" fontId="89" fillId="6" borderId="4" xfId="0" applyFont="1" applyFill="1" applyBorder="1" applyAlignment="1">
      <alignment vertical="center" wrapText="1"/>
    </xf>
    <xf numFmtId="2" fontId="40" fillId="6" borderId="1" xfId="0" applyNumberFormat="1" applyFont="1" applyFill="1" applyBorder="1" applyAlignment="1">
      <alignment horizontal="center" vertical="center"/>
    </xf>
    <xf numFmtId="0" fontId="132" fillId="6" borderId="4" xfId="0" applyFont="1" applyFill="1" applyBorder="1" applyAlignment="1">
      <alignment vertical="center" wrapText="1"/>
    </xf>
    <xf numFmtId="0" fontId="132" fillId="6" borderId="1" xfId="0" applyFont="1" applyFill="1" applyBorder="1" applyAlignment="1">
      <alignment vertical="center" wrapText="1"/>
    </xf>
    <xf numFmtId="0" fontId="82" fillId="0" borderId="0" xfId="0" applyFont="1"/>
    <xf numFmtId="0" fontId="47" fillId="0" borderId="1" xfId="17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 wrapText="1"/>
    </xf>
    <xf numFmtId="0" fontId="139" fillId="0" borderId="1" xfId="1" applyFont="1" applyFill="1" applyBorder="1" applyAlignment="1">
      <alignment horizontal="left" vertical="center" wrapText="1" indent="1"/>
    </xf>
    <xf numFmtId="10" fontId="0" fillId="0" borderId="0" xfId="0" applyNumberFormat="1"/>
    <xf numFmtId="2" fontId="75" fillId="0" borderId="0" xfId="0" applyNumberFormat="1" applyFont="1" applyAlignment="1">
      <alignment horizontal="center" vertical="center" wrapText="1"/>
    </xf>
    <xf numFmtId="2" fontId="70" fillId="0" borderId="0" xfId="0" applyNumberFormat="1" applyFont="1" applyAlignment="1">
      <alignment horizontal="center" vertical="center" wrapText="1"/>
    </xf>
    <xf numFmtId="2" fontId="75" fillId="0" borderId="8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2" fontId="81" fillId="0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0" fontId="102" fillId="0" borderId="0" xfId="0" applyFont="1" applyFill="1" applyAlignment="1">
      <alignment horizontal="center" vertical="center" wrapText="1"/>
    </xf>
    <xf numFmtId="0" fontId="140" fillId="0" borderId="0" xfId="0" applyFont="1" applyFill="1" applyAlignment="1">
      <alignment horizontal="left" vertical="center" wrapText="1"/>
    </xf>
    <xf numFmtId="0" fontId="83" fillId="0" borderId="0" xfId="0" applyFont="1" applyFill="1" applyAlignment="1">
      <alignment horizontal="center" vertical="center" wrapText="1"/>
    </xf>
    <xf numFmtId="2" fontId="75" fillId="0" borderId="0" xfId="0" applyNumberFormat="1" applyFont="1" applyFill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/>
    </xf>
    <xf numFmtId="0" fontId="62" fillId="0" borderId="1" xfId="7" applyFont="1" applyBorder="1" applyAlignment="1">
      <alignment horizontal="center" vertical="center" wrapText="1"/>
    </xf>
    <xf numFmtId="49" fontId="106" fillId="0" borderId="1" xfId="7" applyNumberFormat="1" applyFont="1" applyBorder="1" applyAlignment="1">
      <alignment horizontal="center" vertical="center" wrapText="1"/>
    </xf>
    <xf numFmtId="164" fontId="40" fillId="0" borderId="0" xfId="0" applyNumberFormat="1" applyFont="1"/>
    <xf numFmtId="0" fontId="1" fillId="8" borderId="0" xfId="0" applyFont="1" applyFill="1" applyAlignment="1">
      <alignment horizontal="left" vertical="center" wrapText="1"/>
    </xf>
    <xf numFmtId="2" fontId="3" fillId="0" borderId="1" xfId="7" applyNumberFormat="1" applyFont="1" applyBorder="1" applyAlignment="1">
      <alignment horizontal="center" vertical="center"/>
    </xf>
    <xf numFmtId="2" fontId="107" fillId="0" borderId="1" xfId="7" applyNumberFormat="1" applyFont="1" applyBorder="1" applyAlignment="1">
      <alignment horizontal="center" vertical="center" wrapText="1"/>
    </xf>
    <xf numFmtId="0" fontId="106" fillId="0" borderId="1" xfId="7" applyFont="1" applyBorder="1" applyAlignment="1">
      <alignment horizontal="center" vertical="center" wrapText="1"/>
    </xf>
    <xf numFmtId="3" fontId="106" fillId="0" borderId="1" xfId="7" applyNumberFormat="1" applyFont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2" fontId="76" fillId="3" borderId="1" xfId="0" applyNumberFormat="1" applyFont="1" applyFill="1" applyBorder="1" applyAlignment="1">
      <alignment horizontal="center" vertical="center" wrapText="1"/>
    </xf>
    <xf numFmtId="166" fontId="20" fillId="0" borderId="1" xfId="0" applyNumberFormat="1" applyFont="1" applyFill="1" applyBorder="1" applyAlignment="1">
      <alignment horizontal="center" vertical="center"/>
    </xf>
    <xf numFmtId="0" fontId="49" fillId="0" borderId="1" xfId="14" applyFont="1" applyFill="1" applyBorder="1" applyAlignment="1">
      <alignment vertical="center" wrapText="1"/>
    </xf>
    <xf numFmtId="0" fontId="53" fillId="0" borderId="1" xfId="14" applyFont="1" applyFill="1" applyBorder="1" applyAlignment="1">
      <alignment vertical="center" wrapText="1"/>
    </xf>
    <xf numFmtId="0" fontId="46" fillId="0" borderId="1" xfId="0" applyFont="1" applyFill="1" applyBorder="1" applyAlignment="1">
      <alignment horizontal="left" vertical="top"/>
    </xf>
    <xf numFmtId="0" fontId="45" fillId="0" borderId="1" xfId="0" applyFont="1" applyFill="1" applyBorder="1" applyAlignment="1">
      <alignment horizontal="center" vertical="center"/>
    </xf>
    <xf numFmtId="1" fontId="47" fillId="0" borderId="1" xfId="0" applyNumberFormat="1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left" vertical="top" wrapText="1"/>
    </xf>
    <xf numFmtId="0" fontId="111" fillId="0" borderId="1" xfId="0" applyFont="1" applyFill="1" applyBorder="1" applyAlignment="1">
      <alignment horizontal="center" vertical="center"/>
    </xf>
    <xf numFmtId="0" fontId="79" fillId="0" borderId="1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vertical="center"/>
    </xf>
    <xf numFmtId="1" fontId="47" fillId="0" borderId="1" xfId="0" applyNumberFormat="1" applyFont="1" applyFill="1" applyBorder="1" applyAlignment="1">
      <alignment horizontal="center" vertical="center" wrapText="1"/>
    </xf>
    <xf numFmtId="2" fontId="47" fillId="0" borderId="1" xfId="0" applyNumberFormat="1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wrapText="1"/>
    </xf>
    <xf numFmtId="0" fontId="71" fillId="7" borderId="0" xfId="0" applyFont="1" applyFill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32" fillId="7" borderId="1" xfId="17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57" fillId="7" borderId="1" xfId="0" applyFont="1" applyFill="1" applyBorder="1" applyAlignment="1">
      <alignment horizontal="center" vertical="center"/>
    </xf>
    <xf numFmtId="0" fontId="57" fillId="7" borderId="6" xfId="0" applyFont="1" applyFill="1" applyBorder="1" applyAlignment="1">
      <alignment horizontal="center" vertical="center"/>
    </xf>
    <xf numFmtId="0" fontId="57" fillId="7" borderId="7" xfId="0" applyFont="1" applyFill="1" applyBorder="1" applyAlignment="1">
      <alignment horizontal="center" vertical="center"/>
    </xf>
    <xf numFmtId="0" fontId="69" fillId="0" borderId="4" xfId="0" applyFont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4" fillId="6" borderId="1" xfId="0" applyFont="1" applyFill="1" applyBorder="1" applyAlignment="1">
      <alignment horizontal="center" vertical="center" wrapText="1"/>
    </xf>
    <xf numFmtId="0" fontId="71" fillId="6" borderId="1" xfId="0" applyFont="1" applyFill="1" applyBorder="1" applyAlignment="1">
      <alignment horizontal="center" vertical="center" wrapText="1"/>
    </xf>
    <xf numFmtId="0" fontId="73" fillId="7" borderId="1" xfId="0" applyFont="1" applyFill="1" applyBorder="1" applyAlignment="1">
      <alignment horizontal="center" vertical="center" wrapText="1"/>
    </xf>
    <xf numFmtId="0" fontId="64" fillId="7" borderId="5" xfId="1" applyFont="1" applyFill="1" applyBorder="1" applyAlignment="1">
      <alignment horizontal="center" vertical="center" wrapText="1"/>
    </xf>
    <xf numFmtId="0" fontId="64" fillId="7" borderId="6" xfId="1" applyFont="1" applyFill="1" applyBorder="1" applyAlignment="1">
      <alignment horizontal="center" vertical="center" wrapText="1"/>
    </xf>
    <xf numFmtId="0" fontId="64" fillId="7" borderId="7" xfId="1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7" fillId="7" borderId="5" xfId="0" applyFont="1" applyFill="1" applyBorder="1" applyAlignment="1">
      <alignment horizontal="center" vertical="center"/>
    </xf>
    <xf numFmtId="0" fontId="78" fillId="7" borderId="4" xfId="0" applyFont="1" applyFill="1" applyBorder="1" applyAlignment="1">
      <alignment horizontal="center" vertical="center"/>
    </xf>
    <xf numFmtId="0" fontId="79" fillId="6" borderId="1" xfId="17" applyFont="1" applyFill="1" applyBorder="1" applyAlignment="1">
      <alignment horizontal="center" vertical="center"/>
    </xf>
    <xf numFmtId="0" fontId="105" fillId="0" borderId="0" xfId="5" applyFont="1" applyAlignment="1">
      <alignment horizontal="center" vertical="center" wrapText="1"/>
    </xf>
    <xf numFmtId="0" fontId="62" fillId="0" borderId="1" xfId="7" applyFont="1" applyBorder="1" applyAlignment="1">
      <alignment horizontal="center" vertical="center" wrapText="1"/>
    </xf>
    <xf numFmtId="0" fontId="106" fillId="0" borderId="1" xfId="7" applyFont="1" applyBorder="1" applyAlignment="1">
      <alignment horizontal="center" vertical="center" wrapText="1"/>
    </xf>
    <xf numFmtId="49" fontId="106" fillId="0" borderId="1" xfId="7" applyNumberFormat="1" applyFont="1" applyBorder="1" applyAlignment="1">
      <alignment horizontal="center" vertical="center" wrapText="1"/>
    </xf>
    <xf numFmtId="3" fontId="106" fillId="0" borderId="1" xfId="7" applyNumberFormat="1" applyFont="1" applyBorder="1" applyAlignment="1">
      <alignment horizontal="center" vertical="center" wrapText="1"/>
    </xf>
    <xf numFmtId="3" fontId="106" fillId="2" borderId="5" xfId="7" applyNumberFormat="1" applyFont="1" applyFill="1" applyBorder="1" applyAlignment="1">
      <alignment horizontal="center" vertical="center" wrapText="1"/>
    </xf>
    <xf numFmtId="3" fontId="106" fillId="2" borderId="7" xfId="7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106" fillId="2" borderId="6" xfId="7" applyNumberFormat="1" applyFont="1" applyFill="1" applyBorder="1" applyAlignment="1">
      <alignment horizontal="center" vertical="center" wrapText="1"/>
    </xf>
    <xf numFmtId="0" fontId="67" fillId="0" borderId="1" xfId="29" applyNumberFormat="1" applyFont="1" applyBorder="1" applyAlignment="1">
      <alignment horizontal="center" vertical="center"/>
    </xf>
  </cellXfs>
  <cellStyles count="32">
    <cellStyle name="Comma" xfId="29" builtinId="3"/>
    <cellStyle name="Comma 2" xfId="16"/>
    <cellStyle name="Excel Built-in Normal 1" xfId="13"/>
    <cellStyle name="Normal" xfId="0" builtinId="0"/>
    <cellStyle name="Normal 12" xfId="3"/>
    <cellStyle name="Normal 12 2 3 2" xfId="11"/>
    <cellStyle name="Normal 12 2 4 2" xfId="23"/>
    <cellStyle name="Normal 12 5" xfId="12"/>
    <cellStyle name="Normal 12 6 2" xfId="10"/>
    <cellStyle name="Normal 12 6 3" xfId="21"/>
    <cellStyle name="Normal 12 7" xfId="9"/>
    <cellStyle name="Normal 13" xfId="2"/>
    <cellStyle name="Normal 2" xfId="1"/>
    <cellStyle name="Normal 2 2" xfId="5"/>
    <cellStyle name="Normal 2 2 2" xfId="14"/>
    <cellStyle name="Normal 2 5" xfId="7"/>
    <cellStyle name="Normal 2 5 4" xfId="24"/>
    <cellStyle name="Normal 3" xfId="6"/>
    <cellStyle name="Normal 3 2" xfId="25"/>
    <cellStyle name="Normal 3 2 2" xfId="26"/>
    <cellStyle name="Normal 4" xfId="20"/>
    <cellStyle name="Normal 4 2" xfId="8"/>
    <cellStyle name="Normal 4 2 2" xfId="22"/>
    <cellStyle name="Normal 4 3" xfId="28"/>
    <cellStyle name="Normal 44" xfId="27"/>
    <cellStyle name="Normal 5" xfId="31"/>
    <cellStyle name="Normal_1 axali Fasebi" xfId="17"/>
    <cellStyle name="Normal_Fire Alarm skola1" xfId="19"/>
    <cellStyle name="Normal_Sheet1" xfId="18"/>
    <cellStyle name="Percent" xfId="30" builtinId="5"/>
    <cellStyle name="Обычный 2" xfId="15"/>
    <cellStyle name="Обычный_Лист1" xfId="4"/>
  </cellStyles>
  <dxfs count="1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1724025</xdr:colOff>
      <xdr:row>25</xdr:row>
      <xdr:rowOff>133350</xdr:rowOff>
    </xdr:from>
    <xdr:to>
      <xdr:col>1</xdr:col>
      <xdr:colOff>3543300</xdr:colOff>
      <xdr:row>27</xdr:row>
      <xdr:rowOff>190389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4EC3261-6822-449A-BDA6-D4BA862C2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62175" y="7610475"/>
          <a:ext cx="1819275" cy="43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SHIBA\Users\Proys\El%20Tinto%20-%20San%20Jose\01_Etsj\01_CO_ETSJ01_20051220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U_pte_flex"/>
      <sheetName val="PU_pte_rig"/>
      <sheetName val="PU_flex"/>
      <sheetName val="PU"/>
      <sheetName val="DATOS "/>
      <sheetName val="RESUMEN"/>
      <sheetName val="PRE_ASF"/>
      <sheetName val="PRE_RIG"/>
      <sheetName val="MT_ASF"/>
      <sheetName val="MT_RIG"/>
      <sheetName val="PV_ASF"/>
      <sheetName val="PV_RIG"/>
      <sheetName val="DR"/>
      <sheetName val="PTES"/>
      <sheetName val="PTEI"/>
      <sheetName val="OCP"/>
      <sheetName val="OCC"/>
      <sheetName val="SNL"/>
      <sheetName val="AMB"/>
      <sheetName val="SUP"/>
      <sheetName val="PES"/>
      <sheetName val="PEA"/>
      <sheetName val="CAMP"/>
      <sheetName val="CANT_ASF"/>
      <sheetName val="CANT_RIG"/>
      <sheetName val="P_ASF"/>
      <sheetName val="P_RIG"/>
      <sheetName val="Form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A12">
            <v>1</v>
          </cell>
          <cell r="B12" t="str">
            <v>X</v>
          </cell>
          <cell r="D12">
            <v>1</v>
          </cell>
          <cell r="E12" t="str">
            <v>MOVIMIENTO DE TIERRAS</v>
          </cell>
          <cell r="I12" t="str">
            <v>Imprevistos</v>
          </cell>
          <cell r="K12">
            <v>0.1</v>
          </cell>
        </row>
        <row r="13">
          <cell r="A13">
            <v>2</v>
          </cell>
          <cell r="B13">
            <v>2</v>
          </cell>
          <cell r="C13">
            <v>1</v>
          </cell>
          <cell r="D13" t="str">
            <v>1.1.</v>
          </cell>
          <cell r="E13" t="str">
            <v>Desbosque, Desbroce, Destronque, Limpieza y Remoción de Capa Vegetal</v>
          </cell>
          <cell r="F13" t="str">
            <v>[ha]</v>
          </cell>
          <cell r="H13">
            <v>0</v>
          </cell>
          <cell r="I13">
            <v>0</v>
          </cell>
          <cell r="N13">
            <v>80</v>
          </cell>
          <cell r="Q13">
            <v>719</v>
          </cell>
          <cell r="R13">
            <v>816.44200000000001</v>
          </cell>
          <cell r="S13">
            <v>587021.80000000005</v>
          </cell>
          <cell r="U13">
            <v>30</v>
          </cell>
          <cell r="X13">
            <v>9</v>
          </cell>
          <cell r="Y13">
            <v>816.44200000000001</v>
          </cell>
          <cell r="Z13">
            <v>7347.98</v>
          </cell>
          <cell r="AB13">
            <v>30</v>
          </cell>
          <cell r="AE13">
            <v>2</v>
          </cell>
          <cell r="AF13">
            <v>816.44200000000001</v>
          </cell>
          <cell r="AG13">
            <v>1632.88</v>
          </cell>
          <cell r="AL13">
            <v>0</v>
          </cell>
          <cell r="AM13">
            <v>0</v>
          </cell>
          <cell r="AN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730</v>
          </cell>
          <cell r="AX13" t="e">
            <v>#N/A</v>
          </cell>
          <cell r="AY13">
            <v>596002.66</v>
          </cell>
        </row>
        <row r="14">
          <cell r="A14">
            <v>3</v>
          </cell>
          <cell r="B14">
            <v>3</v>
          </cell>
          <cell r="C14">
            <v>2</v>
          </cell>
          <cell r="D14" t="str">
            <v>1.2.1.</v>
          </cell>
          <cell r="E14" t="str">
            <v>Excavación No Clasificada Distancia &lt;= 1000 m</v>
          </cell>
          <cell r="F14" t="str">
            <v>[m³]</v>
          </cell>
          <cell r="N14">
            <v>554449</v>
          </cell>
          <cell r="Q14">
            <v>609894</v>
          </cell>
          <cell r="R14">
            <v>2.2999999999999998</v>
          </cell>
          <cell r="S14">
            <v>1402756.2</v>
          </cell>
          <cell r="U14">
            <v>38209.050000000003</v>
          </cell>
          <cell r="X14">
            <v>42030</v>
          </cell>
          <cell r="Y14">
            <v>2.2999999999999998</v>
          </cell>
          <cell r="Z14">
            <v>96669</v>
          </cell>
          <cell r="AB14">
            <v>5102.51</v>
          </cell>
          <cell r="AE14">
            <v>5613</v>
          </cell>
          <cell r="AF14">
            <v>2.2999999999999998</v>
          </cell>
          <cell r="AG14">
            <v>12909.9</v>
          </cell>
          <cell r="AL14">
            <v>0</v>
          </cell>
          <cell r="AM14">
            <v>0</v>
          </cell>
          <cell r="AN14">
            <v>0</v>
          </cell>
          <cell r="AS14">
            <v>0</v>
          </cell>
          <cell r="AT14">
            <v>0</v>
          </cell>
          <cell r="AU14">
            <v>0</v>
          </cell>
          <cell r="AW14">
            <v>657537</v>
          </cell>
          <cell r="AX14" t="e">
            <v>#N/A</v>
          </cell>
          <cell r="AY14">
            <v>1512335.0999999999</v>
          </cell>
        </row>
        <row r="15">
          <cell r="A15">
            <v>4</v>
          </cell>
          <cell r="B15">
            <v>4</v>
          </cell>
          <cell r="C15">
            <v>3</v>
          </cell>
          <cell r="D15" t="str">
            <v>1.3.</v>
          </cell>
          <cell r="E15" t="str">
            <v>Terraplén con Material de Acopio</v>
          </cell>
          <cell r="F15" t="str">
            <v>[m³]</v>
          </cell>
          <cell r="H15">
            <v>0.75</v>
          </cell>
          <cell r="N15">
            <v>2759698</v>
          </cell>
          <cell r="O15">
            <v>0</v>
          </cell>
          <cell r="Q15">
            <v>2578248</v>
          </cell>
          <cell r="R15">
            <v>2.1589999999999998</v>
          </cell>
          <cell r="S15">
            <v>5566437.4299999997</v>
          </cell>
          <cell r="U15">
            <v>50499.12</v>
          </cell>
          <cell r="V15">
            <v>0</v>
          </cell>
          <cell r="X15">
            <v>24027</v>
          </cell>
          <cell r="Y15">
            <v>2.1589999999999998</v>
          </cell>
          <cell r="Z15">
            <v>51874.29</v>
          </cell>
          <cell r="AB15">
            <v>13270.29</v>
          </cell>
          <cell r="AC15">
            <v>0</v>
          </cell>
          <cell r="AE15">
            <v>10388</v>
          </cell>
          <cell r="AF15">
            <v>2.1589999999999998</v>
          </cell>
          <cell r="AG15">
            <v>22427.69</v>
          </cell>
          <cell r="AJ15">
            <v>0</v>
          </cell>
          <cell r="AL15">
            <v>0</v>
          </cell>
          <cell r="AM15">
            <v>0</v>
          </cell>
          <cell r="AN15">
            <v>0</v>
          </cell>
          <cell r="AS15">
            <v>0</v>
          </cell>
          <cell r="AT15">
            <v>0</v>
          </cell>
          <cell r="AU15">
            <v>0</v>
          </cell>
          <cell r="AW15">
            <v>2612663</v>
          </cell>
          <cell r="AX15" t="e">
            <v>#N/A</v>
          </cell>
          <cell r="AY15">
            <v>5640739.4100000001</v>
          </cell>
        </row>
        <row r="16">
          <cell r="A16">
            <v>5</v>
          </cell>
          <cell r="B16">
            <v>5</v>
          </cell>
          <cell r="C16">
            <v>4</v>
          </cell>
          <cell r="D16" t="str">
            <v>1.4.</v>
          </cell>
          <cell r="E16" t="str">
            <v>Terraplén con Material de Corte</v>
          </cell>
          <cell r="F16" t="str">
            <v>[m³]</v>
          </cell>
          <cell r="Q16">
            <v>457421</v>
          </cell>
          <cell r="R16">
            <v>0.91300000000000003</v>
          </cell>
          <cell r="S16">
            <v>417625.37</v>
          </cell>
          <cell r="X16">
            <v>31523</v>
          </cell>
          <cell r="Y16">
            <v>0.91300000000000003</v>
          </cell>
          <cell r="Z16">
            <v>28780.5</v>
          </cell>
          <cell r="AE16">
            <v>4210</v>
          </cell>
          <cell r="AF16">
            <v>0.91300000000000003</v>
          </cell>
          <cell r="AG16">
            <v>3843.73</v>
          </cell>
          <cell r="AL16">
            <v>0</v>
          </cell>
          <cell r="AM16">
            <v>0</v>
          </cell>
          <cell r="AN16">
            <v>0</v>
          </cell>
          <cell r="AS16">
            <v>0</v>
          </cell>
          <cell r="AT16">
            <v>0</v>
          </cell>
          <cell r="AU16">
            <v>0</v>
          </cell>
          <cell r="AW16">
            <v>493154</v>
          </cell>
          <cell r="AX16" t="e">
            <v>#N/A</v>
          </cell>
          <cell r="AY16">
            <v>450249.6</v>
          </cell>
        </row>
        <row r="17">
          <cell r="A17">
            <v>6</v>
          </cell>
          <cell r="B17">
            <v>6</v>
          </cell>
          <cell r="C17">
            <v>5</v>
          </cell>
          <cell r="D17" t="str">
            <v>1.5.</v>
          </cell>
          <cell r="E17" t="str">
            <v>Relleno Compactado en Áreas de Depósito</v>
          </cell>
          <cell r="F17" t="str">
            <v>[m³]</v>
          </cell>
          <cell r="O17">
            <v>0</v>
          </cell>
          <cell r="Q17">
            <v>30495</v>
          </cell>
          <cell r="R17">
            <v>0.56299999999999994</v>
          </cell>
          <cell r="S17">
            <v>17168.689999999999</v>
          </cell>
          <cell r="V17">
            <v>0</v>
          </cell>
          <cell r="X17">
            <v>2102</v>
          </cell>
          <cell r="Y17">
            <v>0.56299999999999994</v>
          </cell>
          <cell r="Z17">
            <v>1183.43</v>
          </cell>
          <cell r="AC17">
            <v>0</v>
          </cell>
          <cell r="AE17">
            <v>281</v>
          </cell>
          <cell r="AF17">
            <v>0.56299999999999994</v>
          </cell>
          <cell r="AG17">
            <v>158.19999999999999</v>
          </cell>
          <cell r="AJ17">
            <v>0</v>
          </cell>
          <cell r="AL17">
            <v>0</v>
          </cell>
          <cell r="AM17">
            <v>0</v>
          </cell>
          <cell r="AN17">
            <v>0</v>
          </cell>
          <cell r="AS17">
            <v>0</v>
          </cell>
          <cell r="AT17">
            <v>0</v>
          </cell>
          <cell r="AU17">
            <v>0</v>
          </cell>
          <cell r="AW17">
            <v>32878</v>
          </cell>
          <cell r="AX17" t="e">
            <v>#N/A</v>
          </cell>
          <cell r="AY17">
            <v>18510.32</v>
          </cell>
        </row>
        <row r="18">
          <cell r="A18">
            <v>7</v>
          </cell>
          <cell r="B18">
            <v>7</v>
          </cell>
          <cell r="C18">
            <v>6</v>
          </cell>
          <cell r="D18" t="str">
            <v>1.6.</v>
          </cell>
          <cell r="E18" t="str">
            <v>Remoción de Derrumbes</v>
          </cell>
          <cell r="F18" t="str">
            <v>[m³]</v>
          </cell>
          <cell r="H18">
            <v>0.05</v>
          </cell>
          <cell r="Q18">
            <v>30495</v>
          </cell>
          <cell r="R18">
            <v>1.881</v>
          </cell>
          <cell r="S18">
            <v>57361.1</v>
          </cell>
          <cell r="X18">
            <v>2102</v>
          </cell>
          <cell r="Y18">
            <v>1.881</v>
          </cell>
          <cell r="Z18">
            <v>3953.86</v>
          </cell>
          <cell r="AE18">
            <v>281</v>
          </cell>
          <cell r="AF18">
            <v>1.881</v>
          </cell>
          <cell r="AG18">
            <v>528.55999999999995</v>
          </cell>
          <cell r="AL18">
            <v>0</v>
          </cell>
          <cell r="AM18">
            <v>0</v>
          </cell>
          <cell r="AN18">
            <v>0</v>
          </cell>
          <cell r="AS18">
            <v>0</v>
          </cell>
          <cell r="AT18">
            <v>0</v>
          </cell>
          <cell r="AU18">
            <v>0</v>
          </cell>
          <cell r="AW18">
            <v>32878</v>
          </cell>
          <cell r="AX18" t="e">
            <v>#N/A</v>
          </cell>
          <cell r="AY18">
            <v>61843.519999999997</v>
          </cell>
        </row>
        <row r="19">
          <cell r="A19">
            <v>8</v>
          </cell>
          <cell r="B19">
            <v>8</v>
          </cell>
          <cell r="C19">
            <v>7</v>
          </cell>
          <cell r="D19" t="str">
            <v>1.7.1.</v>
          </cell>
          <cell r="E19" t="str">
            <v>Sobreacarreo para Distancias &gt; 1000 m</v>
          </cell>
          <cell r="F19" t="str">
            <v>[m³ - km]</v>
          </cell>
          <cell r="H19">
            <v>2.5</v>
          </cell>
          <cell r="I19">
            <v>0.80800000000000005</v>
          </cell>
          <cell r="J19">
            <v>0.34899999999999998</v>
          </cell>
          <cell r="K19">
            <v>0.1</v>
          </cell>
          <cell r="L19">
            <v>3</v>
          </cell>
          <cell r="N19">
            <v>344100</v>
          </cell>
          <cell r="Q19">
            <v>469995</v>
          </cell>
          <cell r="R19">
            <v>0.245</v>
          </cell>
          <cell r="S19">
            <v>115148.78</v>
          </cell>
          <cell r="U19">
            <v>0</v>
          </cell>
          <cell r="X19">
            <v>6305</v>
          </cell>
          <cell r="Y19">
            <v>0.245</v>
          </cell>
          <cell r="Z19">
            <v>1544.73</v>
          </cell>
          <cell r="AB19">
            <v>0</v>
          </cell>
          <cell r="AE19">
            <v>842</v>
          </cell>
          <cell r="AF19">
            <v>0.245</v>
          </cell>
          <cell r="AG19">
            <v>206.29</v>
          </cell>
          <cell r="AL19">
            <v>0</v>
          </cell>
          <cell r="AM19">
            <v>0</v>
          </cell>
          <cell r="AN19">
            <v>0</v>
          </cell>
          <cell r="AS19">
            <v>0</v>
          </cell>
          <cell r="AT19">
            <v>0</v>
          </cell>
          <cell r="AU19">
            <v>0</v>
          </cell>
          <cell r="AW19">
            <v>477142</v>
          </cell>
          <cell r="AX19" t="e">
            <v>#N/A</v>
          </cell>
          <cell r="AY19">
            <v>116899.79999999999</v>
          </cell>
        </row>
        <row r="20">
          <cell r="A20">
            <v>9</v>
          </cell>
          <cell r="B20">
            <v>9</v>
          </cell>
          <cell r="C20">
            <v>8</v>
          </cell>
          <cell r="D20" t="str">
            <v>1.7.2.</v>
          </cell>
          <cell r="E20" t="str">
            <v>Transporte de Material de Acopios</v>
          </cell>
          <cell r="F20" t="str">
            <v>[m³ - km]</v>
          </cell>
          <cell r="N20">
            <v>23130910</v>
          </cell>
          <cell r="Q20">
            <v>25444001</v>
          </cell>
          <cell r="R20">
            <v>0.27500000000000002</v>
          </cell>
          <cell r="S20">
            <v>6997100.2800000003</v>
          </cell>
          <cell r="X20">
            <v>0</v>
          </cell>
          <cell r="Y20">
            <v>0.27500000000000002</v>
          </cell>
          <cell r="Z20">
            <v>0</v>
          </cell>
          <cell r="AE20">
            <v>0</v>
          </cell>
          <cell r="AF20">
            <v>0.27500000000000002</v>
          </cell>
          <cell r="AG20">
            <v>0</v>
          </cell>
          <cell r="AL20">
            <v>0</v>
          </cell>
          <cell r="AM20">
            <v>0</v>
          </cell>
          <cell r="AN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25444001</v>
          </cell>
          <cell r="AX20" t="e">
            <v>#N/A</v>
          </cell>
          <cell r="AY20">
            <v>6997100.2800000003</v>
          </cell>
        </row>
        <row r="21">
          <cell r="A21">
            <v>10</v>
          </cell>
          <cell r="B21">
            <v>10</v>
          </cell>
          <cell r="C21">
            <v>9</v>
          </cell>
          <cell r="D21" t="str">
            <v>1.8.</v>
          </cell>
          <cell r="E21" t="str">
            <v>Pedraplén para Estabilización de Plataforma</v>
          </cell>
          <cell r="F21" t="str">
            <v>[m³]</v>
          </cell>
          <cell r="H21">
            <v>20</v>
          </cell>
          <cell r="I21">
            <v>1</v>
          </cell>
          <cell r="J21">
            <v>0.02</v>
          </cell>
          <cell r="Q21">
            <v>35913</v>
          </cell>
          <cell r="R21">
            <v>16.718</v>
          </cell>
          <cell r="S21">
            <v>600393.53</v>
          </cell>
          <cell r="X21">
            <v>2024</v>
          </cell>
          <cell r="Y21">
            <v>16.718</v>
          </cell>
          <cell r="Z21">
            <v>33837.230000000003</v>
          </cell>
          <cell r="AE21">
            <v>652</v>
          </cell>
          <cell r="AF21">
            <v>16.718</v>
          </cell>
          <cell r="AG21">
            <v>10900.14</v>
          </cell>
          <cell r="AL21">
            <v>0</v>
          </cell>
          <cell r="AM21">
            <v>0</v>
          </cell>
          <cell r="AN21">
            <v>0</v>
          </cell>
          <cell r="AS21">
            <v>0</v>
          </cell>
          <cell r="AT21">
            <v>0</v>
          </cell>
          <cell r="AU21">
            <v>0</v>
          </cell>
          <cell r="AW21">
            <v>38589</v>
          </cell>
          <cell r="AX21" t="e">
            <v>#N/A</v>
          </cell>
          <cell r="AY21">
            <v>645130.9</v>
          </cell>
        </row>
        <row r="22">
          <cell r="A22">
            <v>11</v>
          </cell>
          <cell r="B22">
            <v>11</v>
          </cell>
          <cell r="C22">
            <v>10</v>
          </cell>
          <cell r="D22" t="str">
            <v>1.9.</v>
          </cell>
          <cell r="E22" t="str">
            <v>Geomalla</v>
          </cell>
          <cell r="F22" t="str">
            <v>[m²]</v>
          </cell>
          <cell r="H22">
            <v>0.15</v>
          </cell>
          <cell r="Q22">
            <v>269346</v>
          </cell>
          <cell r="R22">
            <v>3.407</v>
          </cell>
          <cell r="S22">
            <v>917661.82</v>
          </cell>
          <cell r="X22">
            <v>0</v>
          </cell>
          <cell r="Y22">
            <v>3.407</v>
          </cell>
          <cell r="Z22">
            <v>0</v>
          </cell>
          <cell r="AE22">
            <v>0</v>
          </cell>
          <cell r="AF22">
            <v>3.407</v>
          </cell>
          <cell r="AG22">
            <v>0</v>
          </cell>
          <cell r="AL22">
            <v>0</v>
          </cell>
          <cell r="AM22">
            <v>0</v>
          </cell>
          <cell r="AN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269346</v>
          </cell>
          <cell r="AX22" t="e">
            <v>#N/A</v>
          </cell>
          <cell r="AY22">
            <v>917661.82</v>
          </cell>
        </row>
        <row r="23">
          <cell r="A23">
            <v>12</v>
          </cell>
          <cell r="B23" t="str">
            <v>X</v>
          </cell>
          <cell r="C23">
            <v>10</v>
          </cell>
          <cell r="D23">
            <v>2</v>
          </cell>
          <cell r="E23" t="str">
            <v>PAVIMENTACIÓN</v>
          </cell>
          <cell r="I23" t="str">
            <v>Imprevistos</v>
          </cell>
          <cell r="K23">
            <v>0.03</v>
          </cell>
          <cell r="S23">
            <v>16678675</v>
          </cell>
          <cell r="Z23">
            <v>225191.02</v>
          </cell>
          <cell r="AG23">
            <v>52607.39</v>
          </cell>
          <cell r="AN23">
            <v>0</v>
          </cell>
          <cell r="AU23">
            <v>0</v>
          </cell>
          <cell r="AY23">
            <v>16956473.41</v>
          </cell>
        </row>
        <row r="24">
          <cell r="A24">
            <v>13</v>
          </cell>
          <cell r="B24">
            <v>13</v>
          </cell>
          <cell r="C24">
            <v>11</v>
          </cell>
          <cell r="D24" t="str">
            <v>2.1.1.</v>
          </cell>
          <cell r="E24" t="str">
            <v>Sub Base de Material Granular para Pavimento Flexible</v>
          </cell>
          <cell r="F24" t="str">
            <v>[m³]</v>
          </cell>
          <cell r="H24">
            <v>0</v>
          </cell>
          <cell r="I24">
            <v>0</v>
          </cell>
          <cell r="O24">
            <v>5.0490000000000004</v>
          </cell>
          <cell r="Q24">
            <v>0</v>
          </cell>
          <cell r="R24">
            <v>13.066000000000001</v>
          </cell>
          <cell r="S24">
            <v>0</v>
          </cell>
          <cell r="V24">
            <v>5.0490000000000004</v>
          </cell>
          <cell r="X24">
            <v>0</v>
          </cell>
          <cell r="Y24">
            <v>13.066000000000001</v>
          </cell>
          <cell r="Z24">
            <v>0</v>
          </cell>
          <cell r="AC24">
            <v>5.0490000000000004</v>
          </cell>
          <cell r="AE24">
            <v>0</v>
          </cell>
          <cell r="AF24">
            <v>13.066000000000001</v>
          </cell>
          <cell r="AG24">
            <v>0</v>
          </cell>
          <cell r="AJ24">
            <v>5.0490000000000004</v>
          </cell>
          <cell r="AL24">
            <v>0</v>
          </cell>
          <cell r="AM24">
            <v>0</v>
          </cell>
          <cell r="AN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X24" t="e">
            <v>#N/A</v>
          </cell>
          <cell r="AY24">
            <v>0</v>
          </cell>
        </row>
        <row r="25">
          <cell r="A25">
            <v>14</v>
          </cell>
          <cell r="B25">
            <v>14</v>
          </cell>
          <cell r="C25">
            <v>12</v>
          </cell>
          <cell r="D25" t="str">
            <v>2.1.2.</v>
          </cell>
          <cell r="E25" t="str">
            <v>Sub Base de Suelo Cemento para Pavimento Rígido</v>
          </cell>
          <cell r="F25" t="str">
            <v>[m³]</v>
          </cell>
          <cell r="N25">
            <v>188594</v>
          </cell>
          <cell r="O25">
            <v>5.0490000000000004</v>
          </cell>
          <cell r="Q25">
            <v>194252</v>
          </cell>
          <cell r="R25">
            <v>24.484000000000002</v>
          </cell>
          <cell r="S25">
            <v>4756065.97</v>
          </cell>
          <cell r="U25">
            <v>11395.25</v>
          </cell>
          <cell r="V25">
            <v>5.0490000000000004</v>
          </cell>
          <cell r="X25">
            <v>11738</v>
          </cell>
          <cell r="Y25">
            <v>24.484000000000002</v>
          </cell>
          <cell r="Z25">
            <v>287393.19</v>
          </cell>
          <cell r="AB25">
            <v>3600.84</v>
          </cell>
          <cell r="AC25">
            <v>5.0490000000000004</v>
          </cell>
          <cell r="AE25">
            <v>3709</v>
          </cell>
          <cell r="AF25">
            <v>24.484000000000002</v>
          </cell>
          <cell r="AG25">
            <v>90811.16</v>
          </cell>
          <cell r="AJ25">
            <v>5.0490000000000004</v>
          </cell>
          <cell r="AL25">
            <v>0</v>
          </cell>
          <cell r="AM25">
            <v>0</v>
          </cell>
          <cell r="AN25">
            <v>0</v>
          </cell>
          <cell r="AS25">
            <v>0</v>
          </cell>
          <cell r="AT25">
            <v>0</v>
          </cell>
          <cell r="AU25">
            <v>0</v>
          </cell>
          <cell r="AW25">
            <v>209699</v>
          </cell>
          <cell r="AX25" t="e">
            <v>#N/A</v>
          </cell>
          <cell r="AY25">
            <v>5134270.32</v>
          </cell>
        </row>
        <row r="26">
          <cell r="A26">
            <v>15</v>
          </cell>
          <cell r="B26">
            <v>15</v>
          </cell>
          <cell r="C26">
            <v>13</v>
          </cell>
          <cell r="D26" t="str">
            <v>2.2.1.</v>
          </cell>
          <cell r="E26" t="str">
            <v>Base de Material Granular para Pavimento Flexible</v>
          </cell>
          <cell r="F26" t="str">
            <v>[m³]</v>
          </cell>
          <cell r="O26">
            <v>4.2</v>
          </cell>
          <cell r="Q26">
            <v>0</v>
          </cell>
          <cell r="R26">
            <v>16.632000000000001</v>
          </cell>
          <cell r="S26">
            <v>0</v>
          </cell>
          <cell r="V26">
            <v>4.2</v>
          </cell>
          <cell r="X26">
            <v>0</v>
          </cell>
          <cell r="Y26">
            <v>16.632000000000001</v>
          </cell>
          <cell r="Z26">
            <v>0</v>
          </cell>
          <cell r="AC26">
            <v>4.2</v>
          </cell>
          <cell r="AE26">
            <v>0</v>
          </cell>
          <cell r="AF26">
            <v>16.632000000000001</v>
          </cell>
          <cell r="AG26">
            <v>0</v>
          </cell>
          <cell r="AJ26">
            <v>4.2</v>
          </cell>
          <cell r="AL26">
            <v>0</v>
          </cell>
          <cell r="AM26">
            <v>0</v>
          </cell>
          <cell r="AN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X26" t="e">
            <v>#N/A</v>
          </cell>
          <cell r="AY26">
            <v>0</v>
          </cell>
        </row>
        <row r="27">
          <cell r="A27">
            <v>16</v>
          </cell>
          <cell r="B27">
            <v>16</v>
          </cell>
          <cell r="C27">
            <v>14</v>
          </cell>
          <cell r="D27" t="str">
            <v>2.2.2.</v>
          </cell>
          <cell r="E27" t="str">
            <v>Base Asfáltica</v>
          </cell>
          <cell r="F27" t="str">
            <v>[m³]</v>
          </cell>
          <cell r="O27">
            <v>4.2</v>
          </cell>
          <cell r="Q27">
            <v>0</v>
          </cell>
          <cell r="R27">
            <v>33.631</v>
          </cell>
          <cell r="S27">
            <v>0</v>
          </cell>
          <cell r="V27">
            <v>4.2</v>
          </cell>
          <cell r="X27">
            <v>0</v>
          </cell>
          <cell r="Y27">
            <v>33.631</v>
          </cell>
          <cell r="Z27">
            <v>0</v>
          </cell>
          <cell r="AC27">
            <v>4.2</v>
          </cell>
          <cell r="AE27">
            <v>0</v>
          </cell>
          <cell r="AF27">
            <v>33.631</v>
          </cell>
          <cell r="AG27">
            <v>0</v>
          </cell>
          <cell r="AJ27">
            <v>4.2</v>
          </cell>
          <cell r="AL27">
            <v>0</v>
          </cell>
          <cell r="AM27">
            <v>0</v>
          </cell>
          <cell r="AN27">
            <v>0</v>
          </cell>
          <cell r="AS27">
            <v>0</v>
          </cell>
          <cell r="AT27">
            <v>0</v>
          </cell>
          <cell r="AU27">
            <v>0</v>
          </cell>
          <cell r="AW27">
            <v>0</v>
          </cell>
          <cell r="AX27" t="e">
            <v>#N/A</v>
          </cell>
          <cell r="AY27">
            <v>0</v>
          </cell>
        </row>
        <row r="28">
          <cell r="A28">
            <v>17</v>
          </cell>
          <cell r="B28">
            <v>17</v>
          </cell>
          <cell r="C28">
            <v>15</v>
          </cell>
          <cell r="D28" t="str">
            <v>2.2.3.</v>
          </cell>
          <cell r="E28" t="str">
            <v>Conformación de Berma con Material de Capa Base (pavimento flexible)</v>
          </cell>
          <cell r="F28" t="str">
            <v>[m³]</v>
          </cell>
          <cell r="O28">
            <v>4.2</v>
          </cell>
          <cell r="Q28">
            <v>0</v>
          </cell>
          <cell r="R28">
            <v>18.925999999999998</v>
          </cell>
          <cell r="S28">
            <v>0</v>
          </cell>
          <cell r="V28">
            <v>4.2</v>
          </cell>
          <cell r="X28">
            <v>0</v>
          </cell>
          <cell r="Y28">
            <v>18.925999999999998</v>
          </cell>
          <cell r="Z28">
            <v>0</v>
          </cell>
          <cell r="AC28">
            <v>4.2</v>
          </cell>
          <cell r="AE28">
            <v>0</v>
          </cell>
          <cell r="AF28">
            <v>18.925999999999998</v>
          </cell>
          <cell r="AG28">
            <v>0</v>
          </cell>
          <cell r="AJ28">
            <v>4.2</v>
          </cell>
          <cell r="AL28">
            <v>0</v>
          </cell>
          <cell r="AM28">
            <v>0</v>
          </cell>
          <cell r="AN28">
            <v>0</v>
          </cell>
          <cell r="AS28">
            <v>0</v>
          </cell>
          <cell r="AT28">
            <v>0</v>
          </cell>
          <cell r="AU28">
            <v>0</v>
          </cell>
          <cell r="AW28">
            <v>0</v>
          </cell>
          <cell r="AX28" t="e">
            <v>#N/A</v>
          </cell>
          <cell r="AY28">
            <v>0</v>
          </cell>
        </row>
        <row r="29">
          <cell r="A29">
            <v>18</v>
          </cell>
          <cell r="B29">
            <v>18</v>
          </cell>
          <cell r="C29">
            <v>16</v>
          </cell>
          <cell r="D29" t="str">
            <v>2.2.4.</v>
          </cell>
          <cell r="E29" t="str">
            <v>Conformación de Berma con Suelo Cemento (pavimento rígido)</v>
          </cell>
          <cell r="F29" t="str">
            <v>[m³]</v>
          </cell>
          <cell r="N29">
            <v>103905.60000000001</v>
          </cell>
          <cell r="O29">
            <v>4.2</v>
          </cell>
          <cell r="Q29">
            <v>107023</v>
          </cell>
          <cell r="R29">
            <v>25.09</v>
          </cell>
          <cell r="S29">
            <v>2685207.07</v>
          </cell>
          <cell r="U29">
            <v>3690</v>
          </cell>
          <cell r="V29">
            <v>4.2</v>
          </cell>
          <cell r="X29">
            <v>3801</v>
          </cell>
          <cell r="Y29">
            <v>25.09</v>
          </cell>
          <cell r="Z29">
            <v>95367.09</v>
          </cell>
          <cell r="AB29">
            <v>1086</v>
          </cell>
          <cell r="AC29">
            <v>4.2</v>
          </cell>
          <cell r="AE29">
            <v>1119</v>
          </cell>
          <cell r="AF29">
            <v>25.09</v>
          </cell>
          <cell r="AG29">
            <v>28075.71</v>
          </cell>
          <cell r="AJ29">
            <v>4.2</v>
          </cell>
          <cell r="AL29">
            <v>0</v>
          </cell>
          <cell r="AM29">
            <v>0</v>
          </cell>
          <cell r="AN29">
            <v>0</v>
          </cell>
          <cell r="AS29">
            <v>0</v>
          </cell>
          <cell r="AT29">
            <v>0</v>
          </cell>
          <cell r="AU29">
            <v>0</v>
          </cell>
          <cell r="AW29">
            <v>111943</v>
          </cell>
          <cell r="AX29" t="e">
            <v>#N/A</v>
          </cell>
          <cell r="AY29">
            <v>2808649.8699999996</v>
          </cell>
        </row>
        <row r="30">
          <cell r="A30">
            <v>19</v>
          </cell>
          <cell r="B30">
            <v>19</v>
          </cell>
          <cell r="C30">
            <v>17</v>
          </cell>
          <cell r="D30" t="str">
            <v>2.3.1.</v>
          </cell>
          <cell r="E30" t="str">
            <v>Imprimación - Ejecución</v>
          </cell>
          <cell r="F30" t="str">
            <v>[m²]</v>
          </cell>
          <cell r="N30">
            <v>8.3000000000000007</v>
          </cell>
          <cell r="O30">
            <v>5</v>
          </cell>
          <cell r="Q30">
            <v>1675994</v>
          </cell>
          <cell r="R30">
            <v>8.3000000000000004E-2</v>
          </cell>
          <cell r="S30">
            <v>139107.5</v>
          </cell>
          <cell r="U30">
            <v>7</v>
          </cell>
          <cell r="V30">
            <v>2.33</v>
          </cell>
          <cell r="X30">
            <v>63469</v>
          </cell>
          <cell r="Y30">
            <v>8.3000000000000004E-2</v>
          </cell>
          <cell r="Z30">
            <v>5267.93</v>
          </cell>
          <cell r="AB30">
            <v>7</v>
          </cell>
          <cell r="AC30">
            <v>2.33</v>
          </cell>
          <cell r="AE30">
            <v>24711</v>
          </cell>
          <cell r="AF30">
            <v>8.3000000000000004E-2</v>
          </cell>
          <cell r="AG30">
            <v>2051.0100000000002</v>
          </cell>
          <cell r="AJ30">
            <v>2.33</v>
          </cell>
          <cell r="AL30">
            <v>0</v>
          </cell>
          <cell r="AM30">
            <v>0</v>
          </cell>
          <cell r="AN30">
            <v>0</v>
          </cell>
          <cell r="AS30">
            <v>0</v>
          </cell>
          <cell r="AT30">
            <v>0</v>
          </cell>
          <cell r="AU30">
            <v>0</v>
          </cell>
          <cell r="AW30">
            <v>1764174</v>
          </cell>
          <cell r="AX30" t="e">
            <v>#N/A</v>
          </cell>
          <cell r="AY30">
            <v>146426.44</v>
          </cell>
        </row>
        <row r="31">
          <cell r="A31">
            <v>20</v>
          </cell>
          <cell r="B31">
            <v>20</v>
          </cell>
          <cell r="C31">
            <v>18</v>
          </cell>
          <cell r="D31" t="str">
            <v>2.3.2.</v>
          </cell>
          <cell r="E31" t="str">
            <v>Riego de Liga - Ejecución</v>
          </cell>
          <cell r="F31" t="str">
            <v>[m²]</v>
          </cell>
          <cell r="H31">
            <v>0.2</v>
          </cell>
          <cell r="Q31">
            <v>335199</v>
          </cell>
          <cell r="R31">
            <v>8.3000000000000004E-2</v>
          </cell>
          <cell r="S31">
            <v>27821.52</v>
          </cell>
          <cell r="X31">
            <v>12694</v>
          </cell>
          <cell r="Y31">
            <v>8.3000000000000004E-2</v>
          </cell>
          <cell r="Z31">
            <v>1053.5999999999999</v>
          </cell>
          <cell r="AE31">
            <v>4943</v>
          </cell>
          <cell r="AF31">
            <v>8.3000000000000004E-2</v>
          </cell>
          <cell r="AG31">
            <v>410.27</v>
          </cell>
          <cell r="AL31">
            <v>0</v>
          </cell>
          <cell r="AM31">
            <v>0</v>
          </cell>
          <cell r="AN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352836</v>
          </cell>
          <cell r="AX31" t="e">
            <v>#N/A</v>
          </cell>
          <cell r="AY31">
            <v>29285.39</v>
          </cell>
        </row>
        <row r="32">
          <cell r="A32">
            <v>21</v>
          </cell>
          <cell r="B32">
            <v>21</v>
          </cell>
          <cell r="C32">
            <v>19</v>
          </cell>
          <cell r="D32" t="str">
            <v>2.4.1.</v>
          </cell>
          <cell r="E32" t="str">
            <v>Tratamiento Superficial Doble - Ejecución</v>
          </cell>
          <cell r="F32" t="str">
            <v>[m²]</v>
          </cell>
          <cell r="O32">
            <v>4.2</v>
          </cell>
          <cell r="Q32">
            <v>0</v>
          </cell>
          <cell r="R32">
            <v>0.65100000000000002</v>
          </cell>
          <cell r="S32">
            <v>0</v>
          </cell>
          <cell r="V32">
            <v>4.2</v>
          </cell>
          <cell r="X32">
            <v>0</v>
          </cell>
          <cell r="Y32">
            <v>0.65100000000000002</v>
          </cell>
          <cell r="Z32">
            <v>0</v>
          </cell>
          <cell r="AC32">
            <v>4.2</v>
          </cell>
          <cell r="AE32">
            <v>0</v>
          </cell>
          <cell r="AF32">
            <v>0.65100000000000002</v>
          </cell>
          <cell r="AG32">
            <v>0</v>
          </cell>
          <cell r="AJ32">
            <v>4.2</v>
          </cell>
          <cell r="AL32">
            <v>0</v>
          </cell>
          <cell r="AM32">
            <v>0</v>
          </cell>
          <cell r="AN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X32" t="e">
            <v>#N/A</v>
          </cell>
          <cell r="AY32">
            <v>0</v>
          </cell>
        </row>
        <row r="33">
          <cell r="A33">
            <v>22</v>
          </cell>
          <cell r="B33">
            <v>22</v>
          </cell>
          <cell r="C33">
            <v>20</v>
          </cell>
          <cell r="D33" t="str">
            <v>2.4.2.</v>
          </cell>
          <cell r="E33" t="str">
            <v>Tratamiento Superficial Simple - Ejecución</v>
          </cell>
          <cell r="F33" t="str">
            <v>[m²]</v>
          </cell>
          <cell r="N33">
            <v>415238</v>
          </cell>
          <cell r="O33">
            <v>4.2</v>
          </cell>
          <cell r="Q33">
            <v>435048</v>
          </cell>
          <cell r="R33">
            <v>0.47299999999999998</v>
          </cell>
          <cell r="S33">
            <v>205777.7</v>
          </cell>
          <cell r="U33">
            <v>14225.36</v>
          </cell>
          <cell r="V33">
            <v>4.2</v>
          </cell>
          <cell r="X33">
            <v>14653</v>
          </cell>
          <cell r="Y33">
            <v>0.47299999999999998</v>
          </cell>
          <cell r="Z33">
            <v>6930.87</v>
          </cell>
          <cell r="AB33">
            <v>19805.934000000001</v>
          </cell>
          <cell r="AC33">
            <v>4.2</v>
          </cell>
          <cell r="AD33">
            <v>19805.934000000001</v>
          </cell>
          <cell r="AE33">
            <v>20401</v>
          </cell>
          <cell r="AF33">
            <v>0.47299999999999998</v>
          </cell>
          <cell r="AG33">
            <v>9649.67</v>
          </cell>
          <cell r="AJ33">
            <v>4.2</v>
          </cell>
          <cell r="AL33">
            <v>0</v>
          </cell>
          <cell r="AM33">
            <v>0</v>
          </cell>
          <cell r="AN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470102</v>
          </cell>
          <cell r="AX33" t="e">
            <v>#N/A</v>
          </cell>
          <cell r="AY33">
            <v>222358.24000000002</v>
          </cell>
        </row>
        <row r="34">
          <cell r="A34">
            <v>23</v>
          </cell>
          <cell r="B34">
            <v>23</v>
          </cell>
          <cell r="C34">
            <v>21</v>
          </cell>
          <cell r="D34" t="str">
            <v>2.5.1.</v>
          </cell>
          <cell r="E34" t="str">
            <v>Carpeta de Concreto Asfáltico en Caliente</v>
          </cell>
          <cell r="F34" t="str">
            <v>[m³]</v>
          </cell>
          <cell r="O34">
            <v>4.2</v>
          </cell>
          <cell r="Q34">
            <v>0</v>
          </cell>
          <cell r="R34">
            <v>38.523000000000003</v>
          </cell>
          <cell r="S34">
            <v>0</v>
          </cell>
          <cell r="V34">
            <v>4.2</v>
          </cell>
          <cell r="X34">
            <v>0</v>
          </cell>
          <cell r="Y34">
            <v>38.523000000000003</v>
          </cell>
          <cell r="Z34">
            <v>0</v>
          </cell>
          <cell r="AC34">
            <v>4.2</v>
          </cell>
          <cell r="AE34">
            <v>0</v>
          </cell>
          <cell r="AF34">
            <v>38.523000000000003</v>
          </cell>
          <cell r="AG34">
            <v>0</v>
          </cell>
          <cell r="AJ34">
            <v>4.2</v>
          </cell>
          <cell r="AL34">
            <v>0</v>
          </cell>
          <cell r="AM34">
            <v>0</v>
          </cell>
          <cell r="AN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X34" t="e">
            <v>#N/A</v>
          </cell>
          <cell r="AY34">
            <v>0</v>
          </cell>
        </row>
        <row r="35">
          <cell r="A35">
            <v>24</v>
          </cell>
          <cell r="B35">
            <v>24</v>
          </cell>
          <cell r="C35">
            <v>22</v>
          </cell>
          <cell r="D35" t="str">
            <v>2.5.2.</v>
          </cell>
          <cell r="E35" t="str">
            <v>Calzada de Hormigón Hidraúlico</v>
          </cell>
          <cell r="F35" t="str">
            <v>[m³]</v>
          </cell>
          <cell r="N35">
            <v>150997.18</v>
          </cell>
          <cell r="Q35">
            <v>155528</v>
          </cell>
          <cell r="R35">
            <v>93.302000000000007</v>
          </cell>
          <cell r="S35">
            <v>14511073.460000001</v>
          </cell>
          <cell r="U35">
            <v>4803</v>
          </cell>
          <cell r="X35">
            <v>4948</v>
          </cell>
          <cell r="Y35">
            <v>93.302000000000007</v>
          </cell>
          <cell r="Z35">
            <v>461658.3</v>
          </cell>
          <cell r="AB35">
            <v>1171</v>
          </cell>
          <cell r="AE35">
            <v>1207</v>
          </cell>
          <cell r="AF35">
            <v>93.302000000000007</v>
          </cell>
          <cell r="AG35">
            <v>112615.51</v>
          </cell>
          <cell r="AL35">
            <v>0</v>
          </cell>
          <cell r="AM35">
            <v>0</v>
          </cell>
          <cell r="AN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161683</v>
          </cell>
          <cell r="AX35" t="e">
            <v>#N/A</v>
          </cell>
          <cell r="AY35">
            <v>15085347.270000001</v>
          </cell>
        </row>
        <row r="36">
          <cell r="A36">
            <v>25</v>
          </cell>
          <cell r="B36">
            <v>25</v>
          </cell>
          <cell r="C36">
            <v>23</v>
          </cell>
          <cell r="D36" t="str">
            <v>2.5.3.</v>
          </cell>
          <cell r="E36" t="str">
            <v>Pavimento Articulado Incluye Cama de Arena</v>
          </cell>
          <cell r="F36" t="str">
            <v>[m²]</v>
          </cell>
          <cell r="N36">
            <v>0</v>
          </cell>
          <cell r="Q36">
            <v>0</v>
          </cell>
          <cell r="R36">
            <v>15</v>
          </cell>
          <cell r="S36">
            <v>0</v>
          </cell>
          <cell r="U36">
            <v>33169.56</v>
          </cell>
          <cell r="V36">
            <v>32936.550000000003</v>
          </cell>
          <cell r="X36">
            <v>34165</v>
          </cell>
          <cell r="Y36">
            <v>15</v>
          </cell>
          <cell r="Z36">
            <v>512475</v>
          </cell>
          <cell r="AB36">
            <v>17991.324000000001</v>
          </cell>
          <cell r="AE36">
            <v>18532</v>
          </cell>
          <cell r="AF36">
            <v>15</v>
          </cell>
          <cell r="AG36">
            <v>277980</v>
          </cell>
          <cell r="AL36">
            <v>0</v>
          </cell>
          <cell r="AM36">
            <v>0</v>
          </cell>
          <cell r="AN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52697</v>
          </cell>
          <cell r="AX36" t="e">
            <v>#N/A</v>
          </cell>
          <cell r="AY36">
            <v>790455</v>
          </cell>
        </row>
        <row r="37">
          <cell r="A37">
            <v>26</v>
          </cell>
          <cell r="B37">
            <v>26</v>
          </cell>
          <cell r="C37">
            <v>24</v>
          </cell>
          <cell r="D37" t="str">
            <v>2.6.2.</v>
          </cell>
          <cell r="E37" t="str">
            <v>Suministro de Asfalto Diluido para la Imprimación</v>
          </cell>
          <cell r="F37" t="str">
            <v>[lt]</v>
          </cell>
          <cell r="H37">
            <v>0.6</v>
          </cell>
          <cell r="Q37">
            <v>1005597</v>
          </cell>
          <cell r="R37">
            <v>0.53500000000000003</v>
          </cell>
          <cell r="S37">
            <v>537994.4</v>
          </cell>
          <cell r="X37">
            <v>38082</v>
          </cell>
          <cell r="Y37">
            <v>0.53500000000000003</v>
          </cell>
          <cell r="Z37">
            <v>20373.87</v>
          </cell>
          <cell r="AE37">
            <v>14827</v>
          </cell>
          <cell r="AF37">
            <v>0.53500000000000003</v>
          </cell>
          <cell r="AG37">
            <v>7932.45</v>
          </cell>
          <cell r="AL37">
            <v>0</v>
          </cell>
          <cell r="AM37">
            <v>0</v>
          </cell>
          <cell r="AN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1058506</v>
          </cell>
          <cell r="AX37" t="e">
            <v>#N/A</v>
          </cell>
          <cell r="AY37">
            <v>566300.72</v>
          </cell>
        </row>
        <row r="38">
          <cell r="A38">
            <v>27</v>
          </cell>
          <cell r="B38">
            <v>27</v>
          </cell>
          <cell r="C38">
            <v>25</v>
          </cell>
          <cell r="D38" t="str">
            <v>2.6.3.</v>
          </cell>
          <cell r="E38" t="str">
            <v>Suministro de Asfalto Diluido/Emulsión para el Riego de Liga</v>
          </cell>
          <cell r="F38" t="str">
            <v>[lt]</v>
          </cell>
          <cell r="H38">
            <v>0.6</v>
          </cell>
          <cell r="Q38">
            <v>201120</v>
          </cell>
          <cell r="R38">
            <v>0.53500000000000003</v>
          </cell>
          <cell r="S38">
            <v>107599.2</v>
          </cell>
          <cell r="X38">
            <v>7617</v>
          </cell>
          <cell r="Y38">
            <v>0.53500000000000003</v>
          </cell>
          <cell r="Z38">
            <v>4075.1</v>
          </cell>
          <cell r="AE38">
            <v>2966</v>
          </cell>
          <cell r="AF38">
            <v>0.53500000000000003</v>
          </cell>
          <cell r="AG38">
            <v>1586.81</v>
          </cell>
          <cell r="AL38">
            <v>0</v>
          </cell>
          <cell r="AM38">
            <v>0</v>
          </cell>
          <cell r="AN38">
            <v>0</v>
          </cell>
          <cell r="AS38">
            <v>0</v>
          </cell>
          <cell r="AT38">
            <v>0</v>
          </cell>
          <cell r="AU38">
            <v>0</v>
          </cell>
          <cell r="AW38">
            <v>211703</v>
          </cell>
          <cell r="AX38" t="e">
            <v>#N/A</v>
          </cell>
          <cell r="AY38">
            <v>113261.11</v>
          </cell>
        </row>
        <row r="39">
          <cell r="A39">
            <v>28</v>
          </cell>
          <cell r="B39">
            <v>28</v>
          </cell>
          <cell r="C39">
            <v>26</v>
          </cell>
          <cell r="D39" t="str">
            <v>2.6.4.</v>
          </cell>
          <cell r="E39" t="str">
            <v>Suministro de Asfalto Diluido/Emulsión para Tratamiento Superficial</v>
          </cell>
          <cell r="F39" t="str">
            <v>[lt]</v>
          </cell>
          <cell r="H39">
            <v>1.8</v>
          </cell>
          <cell r="Q39">
            <v>783087</v>
          </cell>
          <cell r="R39">
            <v>0.59499999999999997</v>
          </cell>
          <cell r="S39">
            <v>465936.77</v>
          </cell>
          <cell r="X39">
            <v>26376</v>
          </cell>
          <cell r="Y39">
            <v>0.59499999999999997</v>
          </cell>
          <cell r="Z39">
            <v>15693.72</v>
          </cell>
          <cell r="AE39">
            <v>36722</v>
          </cell>
          <cell r="AF39">
            <v>0.59499999999999997</v>
          </cell>
          <cell r="AG39">
            <v>21849.59</v>
          </cell>
          <cell r="AL39">
            <v>0</v>
          </cell>
          <cell r="AM39">
            <v>0</v>
          </cell>
          <cell r="AN39">
            <v>0</v>
          </cell>
          <cell r="AS39">
            <v>0</v>
          </cell>
          <cell r="AT39">
            <v>0</v>
          </cell>
          <cell r="AU39">
            <v>0</v>
          </cell>
          <cell r="AW39">
            <v>846185</v>
          </cell>
          <cell r="AX39" t="e">
            <v>#N/A</v>
          </cell>
          <cell r="AY39">
            <v>503480.08</v>
          </cell>
        </row>
        <row r="40">
          <cell r="A40">
            <v>29</v>
          </cell>
          <cell r="B40">
            <v>29</v>
          </cell>
          <cell r="C40">
            <v>27</v>
          </cell>
          <cell r="D40" t="str">
            <v>2.6.5.</v>
          </cell>
          <cell r="E40" t="str">
            <v>Suministro de Cemento Asfáltico</v>
          </cell>
          <cell r="F40" t="str">
            <v>[ton]</v>
          </cell>
          <cell r="H40">
            <v>0.06</v>
          </cell>
          <cell r="I40">
            <v>2.4</v>
          </cell>
          <cell r="Q40">
            <v>0</v>
          </cell>
          <cell r="R40">
            <v>540.78399999999999</v>
          </cell>
          <cell r="S40">
            <v>0</v>
          </cell>
          <cell r="X40">
            <v>0</v>
          </cell>
          <cell r="Y40">
            <v>540.78399999999999</v>
          </cell>
          <cell r="Z40">
            <v>0</v>
          </cell>
          <cell r="AE40">
            <v>0</v>
          </cell>
          <cell r="AF40">
            <v>540.78399999999999</v>
          </cell>
          <cell r="AG40">
            <v>0</v>
          </cell>
          <cell r="AL40">
            <v>0</v>
          </cell>
          <cell r="AM40">
            <v>0</v>
          </cell>
          <cell r="AN40">
            <v>0</v>
          </cell>
          <cell r="AS40">
            <v>0</v>
          </cell>
          <cell r="AT40">
            <v>0</v>
          </cell>
          <cell r="AU40">
            <v>0</v>
          </cell>
          <cell r="AW40">
            <v>0</v>
          </cell>
          <cell r="AX40" t="e">
            <v>#N/A</v>
          </cell>
          <cell r="AY40">
            <v>0</v>
          </cell>
        </row>
        <row r="41">
          <cell r="A41">
            <v>30</v>
          </cell>
          <cell r="B41">
            <v>30</v>
          </cell>
          <cell r="C41">
            <v>28</v>
          </cell>
          <cell r="D41" t="str">
            <v>2.7.1.</v>
          </cell>
          <cell r="E41" t="str">
            <v>Transporte de Material Granular para Pavimentación</v>
          </cell>
          <cell r="F41" t="str">
            <v>[m³ - km]</v>
          </cell>
          <cell r="Q41">
            <v>7202271</v>
          </cell>
          <cell r="R41">
            <v>0.25800000000000001</v>
          </cell>
          <cell r="S41">
            <v>1858185.92</v>
          </cell>
          <cell r="X41">
            <v>371447</v>
          </cell>
          <cell r="Y41">
            <v>0.25800000000000001</v>
          </cell>
          <cell r="Z41">
            <v>95833.33</v>
          </cell>
          <cell r="AE41">
            <v>115405</v>
          </cell>
          <cell r="AF41">
            <v>0.25800000000000001</v>
          </cell>
          <cell r="AG41">
            <v>29774.49</v>
          </cell>
          <cell r="AL41">
            <v>0</v>
          </cell>
          <cell r="AM41">
            <v>0</v>
          </cell>
          <cell r="AN41">
            <v>0</v>
          </cell>
          <cell r="AS41">
            <v>0</v>
          </cell>
          <cell r="AT41">
            <v>0</v>
          </cell>
          <cell r="AU41">
            <v>0</v>
          </cell>
          <cell r="AW41">
            <v>7689123</v>
          </cell>
          <cell r="AX41" t="e">
            <v>#N/A</v>
          </cell>
          <cell r="AY41">
            <v>1983793.74</v>
          </cell>
        </row>
        <row r="42">
          <cell r="A42">
            <v>31</v>
          </cell>
          <cell r="B42" t="str">
            <v>X</v>
          </cell>
          <cell r="C42">
            <v>28</v>
          </cell>
          <cell r="D42">
            <v>3</v>
          </cell>
          <cell r="E42" t="str">
            <v>OBRAS DE DRENAJE</v>
          </cell>
          <cell r="I42" t="str">
            <v>Imprevistos</v>
          </cell>
          <cell r="K42">
            <v>0.05</v>
          </cell>
          <cell r="S42">
            <v>25294769.509999998</v>
          </cell>
          <cell r="Z42">
            <v>1506122.0000000002</v>
          </cell>
          <cell r="AG42">
            <v>582736.66999999993</v>
          </cell>
          <cell r="AN42">
            <v>0</v>
          </cell>
          <cell r="AU42">
            <v>0</v>
          </cell>
          <cell r="AY42">
            <v>27383628.179999996</v>
          </cell>
        </row>
        <row r="43">
          <cell r="A43">
            <v>32</v>
          </cell>
          <cell r="B43">
            <v>32</v>
          </cell>
          <cell r="C43">
            <v>29</v>
          </cell>
          <cell r="D43" t="str">
            <v>3.1.1.</v>
          </cell>
          <cell r="E43" t="str">
            <v>Zanjas de Coronamiento Revestidas, Incluye Excavación</v>
          </cell>
          <cell r="F43" t="str">
            <v>[m]</v>
          </cell>
          <cell r="N43">
            <v>6890</v>
          </cell>
          <cell r="Q43">
            <v>7235</v>
          </cell>
          <cell r="R43">
            <v>15.202</v>
          </cell>
          <cell r="S43">
            <v>109986.47</v>
          </cell>
          <cell r="U43">
            <v>0</v>
          </cell>
          <cell r="X43">
            <v>0</v>
          </cell>
          <cell r="Y43">
            <v>15.202</v>
          </cell>
          <cell r="Z43">
            <v>0</v>
          </cell>
          <cell r="AB43">
            <v>0</v>
          </cell>
          <cell r="AE43">
            <v>0</v>
          </cell>
          <cell r="AF43">
            <v>15.202</v>
          </cell>
          <cell r="AG43">
            <v>0</v>
          </cell>
          <cell r="AL43">
            <v>0</v>
          </cell>
          <cell r="AM43">
            <v>0</v>
          </cell>
          <cell r="AN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7235</v>
          </cell>
          <cell r="AX43" t="e">
            <v>#N/A</v>
          </cell>
          <cell r="AY43">
            <v>109986.47</v>
          </cell>
        </row>
        <row r="44">
          <cell r="A44">
            <v>33</v>
          </cell>
          <cell r="B44">
            <v>33</v>
          </cell>
          <cell r="C44">
            <v>30</v>
          </cell>
          <cell r="D44" t="str">
            <v>3.1.2.</v>
          </cell>
          <cell r="E44" t="str">
            <v>Zanjas de Coronamiento Sin Revestir</v>
          </cell>
          <cell r="F44" t="str">
            <v>[m]</v>
          </cell>
          <cell r="N44">
            <v>0</v>
          </cell>
          <cell r="Q44">
            <v>0</v>
          </cell>
          <cell r="R44">
            <v>2.8839999999999999</v>
          </cell>
          <cell r="S44">
            <v>0</v>
          </cell>
          <cell r="U44">
            <v>0</v>
          </cell>
          <cell r="X44">
            <v>0</v>
          </cell>
          <cell r="Y44">
            <v>2.8839999999999999</v>
          </cell>
          <cell r="Z44">
            <v>0</v>
          </cell>
          <cell r="AB44">
            <v>0</v>
          </cell>
          <cell r="AE44">
            <v>0</v>
          </cell>
          <cell r="AF44">
            <v>2.8839999999999999</v>
          </cell>
          <cell r="AG44">
            <v>0</v>
          </cell>
          <cell r="AL44">
            <v>0</v>
          </cell>
          <cell r="AM44">
            <v>0</v>
          </cell>
          <cell r="AN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X44" t="e">
            <v>#N/A</v>
          </cell>
          <cell r="AY44">
            <v>0</v>
          </cell>
        </row>
        <row r="45">
          <cell r="A45">
            <v>34</v>
          </cell>
          <cell r="B45">
            <v>34</v>
          </cell>
          <cell r="C45">
            <v>31</v>
          </cell>
          <cell r="D45" t="str">
            <v>3.2.1.</v>
          </cell>
          <cell r="E45" t="str">
            <v>Cuneta en Corte Revestidas,  Incluye Excavación</v>
          </cell>
          <cell r="F45" t="str">
            <v>[m]</v>
          </cell>
          <cell r="N45">
            <v>21550</v>
          </cell>
          <cell r="Q45">
            <v>22628</v>
          </cell>
          <cell r="R45">
            <v>22.082999999999998</v>
          </cell>
          <cell r="S45">
            <v>499694.12</v>
          </cell>
          <cell r="U45">
            <v>4180</v>
          </cell>
          <cell r="X45">
            <v>4389</v>
          </cell>
          <cell r="Y45">
            <v>22.082999999999998</v>
          </cell>
          <cell r="Z45">
            <v>96922.29</v>
          </cell>
          <cell r="AB45">
            <v>1900</v>
          </cell>
          <cell r="AE45">
            <v>1995</v>
          </cell>
          <cell r="AF45">
            <v>22.082999999999998</v>
          </cell>
          <cell r="AG45">
            <v>44055.59</v>
          </cell>
          <cell r="AL45">
            <v>0</v>
          </cell>
          <cell r="AM45">
            <v>0</v>
          </cell>
          <cell r="AN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29012</v>
          </cell>
          <cell r="AX45" t="e">
            <v>#N/A</v>
          </cell>
          <cell r="AY45">
            <v>640672</v>
          </cell>
        </row>
        <row r="46">
          <cell r="A46">
            <v>35</v>
          </cell>
          <cell r="B46">
            <v>35</v>
          </cell>
          <cell r="C46">
            <v>32</v>
          </cell>
          <cell r="D46" t="str">
            <v>3.2.2.</v>
          </cell>
          <cell r="E46" t="str">
            <v>Cuneta de Pie de Terraplén Revestida, Incluye Excavación</v>
          </cell>
          <cell r="F46" t="str">
            <v>[m]</v>
          </cell>
          <cell r="N46">
            <v>5190</v>
          </cell>
          <cell r="Q46">
            <v>5450</v>
          </cell>
          <cell r="R46">
            <v>18.72</v>
          </cell>
          <cell r="S46">
            <v>102024</v>
          </cell>
          <cell r="U46">
            <v>0</v>
          </cell>
          <cell r="X46">
            <v>0</v>
          </cell>
          <cell r="Y46">
            <v>18.72</v>
          </cell>
          <cell r="Z46">
            <v>0</v>
          </cell>
          <cell r="AB46">
            <v>0</v>
          </cell>
          <cell r="AE46">
            <v>0</v>
          </cell>
          <cell r="AF46">
            <v>18.72</v>
          </cell>
          <cell r="AG46">
            <v>0</v>
          </cell>
          <cell r="AL46">
            <v>0</v>
          </cell>
          <cell r="AM46">
            <v>0</v>
          </cell>
          <cell r="AN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5450</v>
          </cell>
          <cell r="AX46" t="e">
            <v>#N/A</v>
          </cell>
          <cell r="AY46">
            <v>102024</v>
          </cell>
        </row>
        <row r="47">
          <cell r="A47">
            <v>36</v>
          </cell>
          <cell r="B47">
            <v>36</v>
          </cell>
          <cell r="C47">
            <v>33</v>
          </cell>
          <cell r="D47" t="str">
            <v>3.2.3.</v>
          </cell>
          <cell r="E47" t="str">
            <v>Cuneta de Pie de Terraplén Sin Revestir</v>
          </cell>
          <cell r="F47" t="str">
            <v>[m]</v>
          </cell>
          <cell r="N47">
            <v>13240</v>
          </cell>
          <cell r="Q47">
            <v>13902</v>
          </cell>
          <cell r="R47">
            <v>2.1419999999999999</v>
          </cell>
          <cell r="S47">
            <v>29778.080000000002</v>
          </cell>
          <cell r="U47">
            <v>640</v>
          </cell>
          <cell r="X47">
            <v>672</v>
          </cell>
          <cell r="Y47">
            <v>2.1419999999999999</v>
          </cell>
          <cell r="Z47">
            <v>1439.42</v>
          </cell>
          <cell r="AB47">
            <v>0</v>
          </cell>
          <cell r="AE47">
            <v>0</v>
          </cell>
          <cell r="AF47">
            <v>2.1419999999999999</v>
          </cell>
          <cell r="AG47">
            <v>0</v>
          </cell>
          <cell r="AL47">
            <v>0</v>
          </cell>
          <cell r="AM47">
            <v>0</v>
          </cell>
          <cell r="AN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14574</v>
          </cell>
          <cell r="AX47" t="e">
            <v>#N/A</v>
          </cell>
          <cell r="AY47">
            <v>31217.5</v>
          </cell>
        </row>
        <row r="48">
          <cell r="A48">
            <v>37</v>
          </cell>
          <cell r="B48">
            <v>37</v>
          </cell>
          <cell r="C48">
            <v>34</v>
          </cell>
          <cell r="D48" t="str">
            <v>3.2.4.</v>
          </cell>
          <cell r="E48" t="str">
            <v>Cuneta de Banquina en Corte y Terraplén Revestida, Incluye Excavación</v>
          </cell>
          <cell r="F48" t="str">
            <v>[m]</v>
          </cell>
          <cell r="N48">
            <v>0</v>
          </cell>
          <cell r="Q48">
            <v>0</v>
          </cell>
          <cell r="R48">
            <v>15.202</v>
          </cell>
          <cell r="S48">
            <v>0</v>
          </cell>
          <cell r="U48">
            <v>0</v>
          </cell>
          <cell r="X48">
            <v>0</v>
          </cell>
          <cell r="Y48">
            <v>15.202</v>
          </cell>
          <cell r="Z48">
            <v>0</v>
          </cell>
          <cell r="AB48">
            <v>0</v>
          </cell>
          <cell r="AE48">
            <v>0</v>
          </cell>
          <cell r="AF48">
            <v>15.202</v>
          </cell>
          <cell r="AG48">
            <v>0</v>
          </cell>
          <cell r="AL48">
            <v>0</v>
          </cell>
          <cell r="AM48">
            <v>0</v>
          </cell>
          <cell r="AN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X48" t="e">
            <v>#N/A</v>
          </cell>
          <cell r="AY48">
            <v>0</v>
          </cell>
        </row>
        <row r="49">
          <cell r="A49">
            <v>38</v>
          </cell>
          <cell r="B49">
            <v>38</v>
          </cell>
          <cell r="C49">
            <v>35</v>
          </cell>
          <cell r="D49" t="str">
            <v>3.3.</v>
          </cell>
          <cell r="E49" t="str">
            <v>Cordón - Cuneta de Protección de Terraplén (Hormigón Tipo "B")</v>
          </cell>
          <cell r="F49" t="str">
            <v>[m]</v>
          </cell>
          <cell r="N49">
            <v>11840</v>
          </cell>
          <cell r="Q49">
            <v>12432</v>
          </cell>
          <cell r="R49">
            <v>14.237</v>
          </cell>
          <cell r="S49">
            <v>176994.38</v>
          </cell>
          <cell r="U49">
            <v>3572</v>
          </cell>
          <cell r="X49">
            <v>3751</v>
          </cell>
          <cell r="Y49">
            <v>14.237</v>
          </cell>
          <cell r="Z49">
            <v>53402.99</v>
          </cell>
          <cell r="AB49">
            <v>1222.44</v>
          </cell>
          <cell r="AE49">
            <v>1284</v>
          </cell>
          <cell r="AF49">
            <v>14.237</v>
          </cell>
          <cell r="AG49">
            <v>18280.310000000001</v>
          </cell>
          <cell r="AL49">
            <v>0</v>
          </cell>
          <cell r="AM49">
            <v>0</v>
          </cell>
          <cell r="AN49">
            <v>0</v>
          </cell>
          <cell r="AS49">
            <v>0</v>
          </cell>
          <cell r="AT49">
            <v>0</v>
          </cell>
          <cell r="AU49">
            <v>0</v>
          </cell>
          <cell r="AW49">
            <v>17467</v>
          </cell>
          <cell r="AX49" t="e">
            <v>#N/A</v>
          </cell>
          <cell r="AY49">
            <v>248677.68</v>
          </cell>
        </row>
        <row r="50">
          <cell r="A50">
            <v>39</v>
          </cell>
          <cell r="B50">
            <v>39</v>
          </cell>
          <cell r="C50">
            <v>36</v>
          </cell>
          <cell r="D50" t="str">
            <v>3.4.</v>
          </cell>
          <cell r="E50" t="str">
            <v>Armadura de Refuerzo para Obras de Drenaje  (fy = 4200 kg/cm²)</v>
          </cell>
          <cell r="F50" t="str">
            <v>[Kg]</v>
          </cell>
          <cell r="N50">
            <v>452133</v>
          </cell>
          <cell r="Q50">
            <v>474740</v>
          </cell>
          <cell r="R50">
            <v>1.0680000000000001</v>
          </cell>
          <cell r="S50">
            <v>507022.32</v>
          </cell>
          <cell r="U50">
            <v>33291</v>
          </cell>
          <cell r="X50">
            <v>34956</v>
          </cell>
          <cell r="Y50">
            <v>1.0680000000000001</v>
          </cell>
          <cell r="Z50">
            <v>37333.01</v>
          </cell>
          <cell r="AB50">
            <v>7622</v>
          </cell>
          <cell r="AE50">
            <v>8004</v>
          </cell>
          <cell r="AF50">
            <v>1.0680000000000001</v>
          </cell>
          <cell r="AG50">
            <v>8548.27</v>
          </cell>
          <cell r="AL50">
            <v>0</v>
          </cell>
          <cell r="AM50">
            <v>0</v>
          </cell>
          <cell r="AN50">
            <v>0</v>
          </cell>
          <cell r="AS50">
            <v>0</v>
          </cell>
          <cell r="AT50">
            <v>0</v>
          </cell>
          <cell r="AU50">
            <v>0</v>
          </cell>
          <cell r="AW50">
            <v>517700</v>
          </cell>
          <cell r="AX50" t="e">
            <v>#N/A</v>
          </cell>
          <cell r="AY50">
            <v>552903.6</v>
          </cell>
        </row>
        <row r="51">
          <cell r="A51">
            <v>40</v>
          </cell>
          <cell r="B51">
            <v>40</v>
          </cell>
          <cell r="C51">
            <v>37</v>
          </cell>
          <cell r="D51" t="str">
            <v>3.5.1.</v>
          </cell>
          <cell r="E51" t="str">
            <v>Hormigón Tipo "A" para Obras de Drenaje  (fck = 210 Kg/cm²)</v>
          </cell>
          <cell r="F51" t="str">
            <v>[m³]</v>
          </cell>
          <cell r="N51">
            <v>5775</v>
          </cell>
          <cell r="Q51">
            <v>6064</v>
          </cell>
          <cell r="R51">
            <v>117.34099999999999</v>
          </cell>
          <cell r="S51">
            <v>711555.82</v>
          </cell>
          <cell r="U51">
            <v>930.27348200000006</v>
          </cell>
          <cell r="X51">
            <v>977</v>
          </cell>
          <cell r="Y51">
            <v>117.34099999999999</v>
          </cell>
          <cell r="Z51">
            <v>114642.16</v>
          </cell>
          <cell r="AB51">
            <v>89</v>
          </cell>
          <cell r="AE51">
            <v>94</v>
          </cell>
          <cell r="AF51">
            <v>117.34099999999999</v>
          </cell>
          <cell r="AG51">
            <v>11030.05</v>
          </cell>
          <cell r="AL51">
            <v>0</v>
          </cell>
          <cell r="AM51">
            <v>0</v>
          </cell>
          <cell r="AN51">
            <v>0</v>
          </cell>
          <cell r="AS51">
            <v>0</v>
          </cell>
          <cell r="AT51">
            <v>0</v>
          </cell>
          <cell r="AU51">
            <v>0</v>
          </cell>
          <cell r="AW51">
            <v>7135</v>
          </cell>
          <cell r="AX51" t="e">
            <v>#N/A</v>
          </cell>
          <cell r="AY51">
            <v>837228.03</v>
          </cell>
        </row>
        <row r="52">
          <cell r="A52">
            <v>41</v>
          </cell>
          <cell r="B52">
            <v>41</v>
          </cell>
          <cell r="C52">
            <v>38</v>
          </cell>
          <cell r="D52" t="str">
            <v>3.5.2.</v>
          </cell>
          <cell r="E52" t="str">
            <v>Hormigón Tipo "C" para Obras de Drenaje  (fck = 160 Kg/cm²)</v>
          </cell>
          <cell r="F52" t="str">
            <v>[m³]</v>
          </cell>
          <cell r="N52">
            <v>0</v>
          </cell>
          <cell r="Q52">
            <v>0</v>
          </cell>
          <cell r="R52">
            <v>96.930999999999997</v>
          </cell>
          <cell r="S52">
            <v>0</v>
          </cell>
          <cell r="U52">
            <v>0</v>
          </cell>
          <cell r="X52">
            <v>0</v>
          </cell>
          <cell r="Y52">
            <v>96.930999999999997</v>
          </cell>
          <cell r="Z52">
            <v>0</v>
          </cell>
          <cell r="AB52">
            <v>0</v>
          </cell>
          <cell r="AE52">
            <v>0</v>
          </cell>
          <cell r="AF52">
            <v>96.930999999999997</v>
          </cell>
          <cell r="AG52">
            <v>0</v>
          </cell>
          <cell r="AL52">
            <v>0</v>
          </cell>
          <cell r="AM52">
            <v>0</v>
          </cell>
          <cell r="AN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X52" t="e">
            <v>#N/A</v>
          </cell>
          <cell r="AY52">
            <v>0</v>
          </cell>
        </row>
        <row r="53">
          <cell r="A53">
            <v>42</v>
          </cell>
          <cell r="B53">
            <v>42</v>
          </cell>
          <cell r="C53">
            <v>39</v>
          </cell>
          <cell r="D53" t="str">
            <v>3.5.3.</v>
          </cell>
          <cell r="E53" t="str">
            <v>Hormigón Tipo "E" para Obras de Drenaje  (fck = 110 Kg/cm²)</v>
          </cell>
          <cell r="F53" t="str">
            <v>[m³]</v>
          </cell>
          <cell r="N53">
            <v>1826</v>
          </cell>
          <cell r="Q53">
            <v>1918</v>
          </cell>
          <cell r="R53">
            <v>71.268000000000001</v>
          </cell>
          <cell r="S53">
            <v>136692.01999999999</v>
          </cell>
          <cell r="U53">
            <v>65</v>
          </cell>
          <cell r="X53">
            <v>69</v>
          </cell>
          <cell r="Y53">
            <v>71.268000000000001</v>
          </cell>
          <cell r="Z53">
            <v>4917.49</v>
          </cell>
          <cell r="AB53">
            <v>18</v>
          </cell>
          <cell r="AE53">
            <v>19</v>
          </cell>
          <cell r="AF53">
            <v>71.268000000000001</v>
          </cell>
          <cell r="AG53">
            <v>1354.09</v>
          </cell>
          <cell r="AL53">
            <v>0</v>
          </cell>
          <cell r="AM53">
            <v>0</v>
          </cell>
          <cell r="AN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2006</v>
          </cell>
          <cell r="AX53" t="e">
            <v>#N/A</v>
          </cell>
          <cell r="AY53">
            <v>142963.59999999998</v>
          </cell>
        </row>
        <row r="54">
          <cell r="A54">
            <v>43</v>
          </cell>
          <cell r="B54">
            <v>43</v>
          </cell>
          <cell r="C54">
            <v>40</v>
          </cell>
          <cell r="D54" t="str">
            <v>3.5.4.</v>
          </cell>
          <cell r="E54" t="str">
            <v xml:space="preserve">Hormigón Ciclópeo para Obras de Drenaje </v>
          </cell>
          <cell r="F54" t="str">
            <v>[m³]</v>
          </cell>
          <cell r="N54">
            <v>1332</v>
          </cell>
          <cell r="Q54">
            <v>1399</v>
          </cell>
          <cell r="R54">
            <v>94.5</v>
          </cell>
          <cell r="S54">
            <v>132205.5</v>
          </cell>
          <cell r="U54">
            <v>16.88</v>
          </cell>
          <cell r="X54">
            <v>18</v>
          </cell>
          <cell r="Y54">
            <v>94.5</v>
          </cell>
          <cell r="Z54">
            <v>1701</v>
          </cell>
          <cell r="AB54">
            <v>15</v>
          </cell>
          <cell r="AE54">
            <v>16</v>
          </cell>
          <cell r="AF54">
            <v>94.5</v>
          </cell>
          <cell r="AG54">
            <v>1512</v>
          </cell>
          <cell r="AL54">
            <v>0</v>
          </cell>
          <cell r="AM54">
            <v>0</v>
          </cell>
          <cell r="AN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1433</v>
          </cell>
          <cell r="AX54" t="e">
            <v>#N/A</v>
          </cell>
          <cell r="AY54">
            <v>135418.5</v>
          </cell>
        </row>
        <row r="55">
          <cell r="A55">
            <v>44</v>
          </cell>
          <cell r="B55">
            <v>44</v>
          </cell>
          <cell r="C55">
            <v>41</v>
          </cell>
          <cell r="D55" t="str">
            <v>3.6.1.</v>
          </cell>
          <cell r="E55" t="str">
            <v xml:space="preserve">Excavación No Clasificada para Obras de Drenaje </v>
          </cell>
          <cell r="F55" t="str">
            <v>[m³]</v>
          </cell>
          <cell r="N55">
            <v>30854</v>
          </cell>
          <cell r="Q55">
            <v>32397</v>
          </cell>
          <cell r="R55">
            <v>2.1859999999999999</v>
          </cell>
          <cell r="S55">
            <v>70819.839999999997</v>
          </cell>
          <cell r="U55">
            <v>4110</v>
          </cell>
          <cell r="X55">
            <v>4316</v>
          </cell>
          <cell r="Y55">
            <v>2.1859999999999999</v>
          </cell>
          <cell r="Z55">
            <v>9434.7800000000007</v>
          </cell>
          <cell r="AB55">
            <v>502</v>
          </cell>
          <cell r="AE55">
            <v>528</v>
          </cell>
          <cell r="AF55">
            <v>2.1859999999999999</v>
          </cell>
          <cell r="AG55">
            <v>1154.21</v>
          </cell>
          <cell r="AL55">
            <v>0</v>
          </cell>
          <cell r="AM55">
            <v>0</v>
          </cell>
          <cell r="AN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37241</v>
          </cell>
          <cell r="AX55" t="e">
            <v>#N/A</v>
          </cell>
          <cell r="AY55">
            <v>81408.83</v>
          </cell>
        </row>
        <row r="56">
          <cell r="A56">
            <v>45</v>
          </cell>
          <cell r="B56">
            <v>45</v>
          </cell>
          <cell r="C56">
            <v>42</v>
          </cell>
          <cell r="D56" t="str">
            <v>3.6.2.</v>
          </cell>
          <cell r="E56" t="str">
            <v>Excavación No Clasificada para Vasos de Regulación (Atajados)</v>
          </cell>
          <cell r="F56" t="str">
            <v>[m³]</v>
          </cell>
          <cell r="N56">
            <v>5700</v>
          </cell>
          <cell r="Q56">
            <v>5985</v>
          </cell>
          <cell r="R56">
            <v>2.3879999999999999</v>
          </cell>
          <cell r="S56">
            <v>14292.18</v>
          </cell>
          <cell r="U56">
            <v>0</v>
          </cell>
          <cell r="X56">
            <v>0</v>
          </cell>
          <cell r="Y56">
            <v>2.3879999999999999</v>
          </cell>
          <cell r="Z56">
            <v>0</v>
          </cell>
          <cell r="AB56">
            <v>0</v>
          </cell>
          <cell r="AE56">
            <v>0</v>
          </cell>
          <cell r="AF56">
            <v>2.3879999999999999</v>
          </cell>
          <cell r="AG56">
            <v>0</v>
          </cell>
          <cell r="AL56">
            <v>0</v>
          </cell>
          <cell r="AM56">
            <v>0</v>
          </cell>
          <cell r="AN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5985</v>
          </cell>
          <cell r="AX56" t="e">
            <v>#N/A</v>
          </cell>
          <cell r="AY56">
            <v>14292.18</v>
          </cell>
        </row>
        <row r="57">
          <cell r="A57">
            <v>46</v>
          </cell>
          <cell r="B57">
            <v>46</v>
          </cell>
          <cell r="C57">
            <v>43</v>
          </cell>
          <cell r="D57" t="str">
            <v>3.6.3.</v>
          </cell>
          <cell r="E57" t="str">
            <v xml:space="preserve">Excavación para Encauces y Canalizaciones en Obras de Drenaje </v>
          </cell>
          <cell r="F57" t="str">
            <v>[m³]</v>
          </cell>
          <cell r="N57">
            <v>6820</v>
          </cell>
          <cell r="Q57">
            <v>7161</v>
          </cell>
          <cell r="R57">
            <v>2.4830000000000001</v>
          </cell>
          <cell r="S57">
            <v>17780.759999999998</v>
          </cell>
          <cell r="U57">
            <v>487</v>
          </cell>
          <cell r="X57">
            <v>512</v>
          </cell>
          <cell r="Y57">
            <v>2.4830000000000001</v>
          </cell>
          <cell r="Z57">
            <v>1271.3</v>
          </cell>
          <cell r="AB57">
            <v>1</v>
          </cell>
          <cell r="AE57">
            <v>2</v>
          </cell>
          <cell r="AF57">
            <v>2.4830000000000001</v>
          </cell>
          <cell r="AG57">
            <v>4.97</v>
          </cell>
          <cell r="AL57">
            <v>0</v>
          </cell>
          <cell r="AM57">
            <v>0</v>
          </cell>
          <cell r="AN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7675</v>
          </cell>
          <cell r="AX57" t="e">
            <v>#N/A</v>
          </cell>
          <cell r="AY57">
            <v>19057.03</v>
          </cell>
        </row>
        <row r="58">
          <cell r="A58">
            <v>47</v>
          </cell>
          <cell r="B58">
            <v>47</v>
          </cell>
          <cell r="C58">
            <v>44</v>
          </cell>
          <cell r="D58" t="str">
            <v>3.6.4.</v>
          </cell>
          <cell r="E58" t="str">
            <v>Excavación en Encauces de Rios y Quebradas</v>
          </cell>
          <cell r="F58" t="str">
            <v>[m³]</v>
          </cell>
          <cell r="N58">
            <v>0</v>
          </cell>
          <cell r="Q58">
            <v>0</v>
          </cell>
          <cell r="R58">
            <v>2.4750000000000001</v>
          </cell>
          <cell r="S58">
            <v>0</v>
          </cell>
          <cell r="U58">
            <v>0</v>
          </cell>
          <cell r="X58">
            <v>0</v>
          </cell>
          <cell r="Y58">
            <v>2.4750000000000001</v>
          </cell>
          <cell r="Z58">
            <v>0</v>
          </cell>
          <cell r="AB58">
            <v>0</v>
          </cell>
          <cell r="AE58">
            <v>0</v>
          </cell>
          <cell r="AF58">
            <v>2.4750000000000001</v>
          </cell>
          <cell r="AG58">
            <v>0</v>
          </cell>
          <cell r="AL58">
            <v>0</v>
          </cell>
          <cell r="AM58">
            <v>0</v>
          </cell>
          <cell r="AN58">
            <v>0</v>
          </cell>
          <cell r="AS58">
            <v>0</v>
          </cell>
          <cell r="AT58">
            <v>0</v>
          </cell>
          <cell r="AU58">
            <v>0</v>
          </cell>
          <cell r="AW58">
            <v>0</v>
          </cell>
          <cell r="AX58" t="e">
            <v>#N/A</v>
          </cell>
          <cell r="AY58">
            <v>0</v>
          </cell>
        </row>
        <row r="59">
          <cell r="A59">
            <v>48</v>
          </cell>
          <cell r="B59">
            <v>48</v>
          </cell>
          <cell r="C59">
            <v>45</v>
          </cell>
          <cell r="D59" t="str">
            <v>3.7.1.</v>
          </cell>
          <cell r="E59" t="str">
            <v xml:space="preserve">Relleno para Cimentación de Obras de Drenaje </v>
          </cell>
          <cell r="F59" t="str">
            <v>[m³]</v>
          </cell>
          <cell r="N59">
            <v>12097</v>
          </cell>
          <cell r="Q59">
            <v>12702</v>
          </cell>
          <cell r="R59">
            <v>2.8239999999999998</v>
          </cell>
          <cell r="S59">
            <v>35870.449999999997</v>
          </cell>
          <cell r="U59">
            <v>795</v>
          </cell>
          <cell r="X59">
            <v>835</v>
          </cell>
          <cell r="Y59">
            <v>2.8239999999999998</v>
          </cell>
          <cell r="Z59">
            <v>2358.04</v>
          </cell>
          <cell r="AB59">
            <v>191</v>
          </cell>
          <cell r="AE59">
            <v>201</v>
          </cell>
          <cell r="AF59">
            <v>2.8239999999999998</v>
          </cell>
          <cell r="AG59">
            <v>567.62</v>
          </cell>
          <cell r="AL59">
            <v>0</v>
          </cell>
          <cell r="AM59">
            <v>0</v>
          </cell>
          <cell r="AN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13738</v>
          </cell>
          <cell r="AX59" t="e">
            <v>#N/A</v>
          </cell>
          <cell r="AY59">
            <v>38796.11</v>
          </cell>
        </row>
        <row r="60">
          <cell r="A60">
            <v>49</v>
          </cell>
          <cell r="B60">
            <v>49</v>
          </cell>
          <cell r="C60">
            <v>46</v>
          </cell>
          <cell r="D60" t="str">
            <v>3.7.2.</v>
          </cell>
          <cell r="E60" t="str">
            <v xml:space="preserve">Relleno Compactado para Obras de Drenaje </v>
          </cell>
          <cell r="F60" t="str">
            <v>[m³]</v>
          </cell>
          <cell r="N60">
            <v>6646</v>
          </cell>
          <cell r="Q60">
            <v>6979</v>
          </cell>
          <cell r="R60">
            <v>3.399</v>
          </cell>
          <cell r="S60">
            <v>23721.62</v>
          </cell>
          <cell r="U60">
            <v>329</v>
          </cell>
          <cell r="X60">
            <v>346</v>
          </cell>
          <cell r="Y60">
            <v>3.399</v>
          </cell>
          <cell r="Z60">
            <v>1176.05</v>
          </cell>
          <cell r="AB60">
            <v>122</v>
          </cell>
          <cell r="AE60">
            <v>129</v>
          </cell>
          <cell r="AF60">
            <v>3.399</v>
          </cell>
          <cell r="AG60">
            <v>438.47</v>
          </cell>
          <cell r="AL60">
            <v>0</v>
          </cell>
          <cell r="AM60">
            <v>0</v>
          </cell>
          <cell r="AN60">
            <v>0</v>
          </cell>
          <cell r="AS60">
            <v>0</v>
          </cell>
          <cell r="AT60">
            <v>0</v>
          </cell>
          <cell r="AU60">
            <v>0</v>
          </cell>
          <cell r="AW60">
            <v>7454</v>
          </cell>
          <cell r="AX60" t="e">
            <v>#N/A</v>
          </cell>
          <cell r="AY60">
            <v>25336.14</v>
          </cell>
        </row>
        <row r="61">
          <cell r="A61">
            <v>50</v>
          </cell>
          <cell r="B61">
            <v>50</v>
          </cell>
          <cell r="C61">
            <v>47</v>
          </cell>
          <cell r="D61" t="str">
            <v>3.8.1.</v>
          </cell>
          <cell r="E61" t="str">
            <v>Alcantarilla Simple con Tubos de Hormigón Armado ø = 1.0 m</v>
          </cell>
          <cell r="F61" t="str">
            <v>[m]</v>
          </cell>
          <cell r="N61">
            <v>2220</v>
          </cell>
          <cell r="Q61">
            <v>2331</v>
          </cell>
          <cell r="R61">
            <v>167.958</v>
          </cell>
          <cell r="S61">
            <v>391510.1</v>
          </cell>
          <cell r="U61">
            <v>0</v>
          </cell>
          <cell r="X61">
            <v>0</v>
          </cell>
          <cell r="Y61">
            <v>167.958</v>
          </cell>
          <cell r="Z61">
            <v>0</v>
          </cell>
          <cell r="AB61">
            <v>15</v>
          </cell>
          <cell r="AE61">
            <v>16</v>
          </cell>
          <cell r="AF61">
            <v>167.958</v>
          </cell>
          <cell r="AG61">
            <v>2687.33</v>
          </cell>
          <cell r="AL61">
            <v>0</v>
          </cell>
          <cell r="AM61">
            <v>0</v>
          </cell>
          <cell r="AN61">
            <v>0</v>
          </cell>
          <cell r="AS61">
            <v>0</v>
          </cell>
          <cell r="AT61">
            <v>0</v>
          </cell>
          <cell r="AU61">
            <v>0</v>
          </cell>
          <cell r="AW61">
            <v>2347</v>
          </cell>
          <cell r="AX61" t="e">
            <v>#N/A</v>
          </cell>
          <cell r="AY61">
            <v>394197.43</v>
          </cell>
        </row>
        <row r="62">
          <cell r="A62">
            <v>51</v>
          </cell>
          <cell r="B62">
            <v>51</v>
          </cell>
          <cell r="C62">
            <v>48</v>
          </cell>
          <cell r="D62" t="str">
            <v>3.9.</v>
          </cell>
          <cell r="E62" t="str">
            <v>Manto Geotextil 200 g/m²</v>
          </cell>
          <cell r="F62" t="str">
            <v>[m²]</v>
          </cell>
          <cell r="N62">
            <v>13360</v>
          </cell>
          <cell r="Q62">
            <v>14028</v>
          </cell>
          <cell r="R62">
            <v>2.6890000000000001</v>
          </cell>
          <cell r="S62">
            <v>37721.29</v>
          </cell>
          <cell r="U62">
            <v>4186.1820000000007</v>
          </cell>
          <cell r="X62">
            <v>4396</v>
          </cell>
          <cell r="Y62">
            <v>2.6890000000000001</v>
          </cell>
          <cell r="Z62">
            <v>11820.84</v>
          </cell>
          <cell r="AB62">
            <v>110</v>
          </cell>
          <cell r="AE62">
            <v>116</v>
          </cell>
          <cell r="AF62">
            <v>2.6890000000000001</v>
          </cell>
          <cell r="AG62">
            <v>311.92</v>
          </cell>
          <cell r="AL62">
            <v>0</v>
          </cell>
          <cell r="AM62">
            <v>0</v>
          </cell>
          <cell r="AN62">
            <v>0</v>
          </cell>
          <cell r="AS62">
            <v>0</v>
          </cell>
          <cell r="AT62">
            <v>0</v>
          </cell>
          <cell r="AU62">
            <v>0</v>
          </cell>
          <cell r="AW62">
            <v>18540</v>
          </cell>
          <cell r="AX62" t="e">
            <v>#N/A</v>
          </cell>
          <cell r="AY62">
            <v>49854.05</v>
          </cell>
        </row>
        <row r="63">
          <cell r="A63">
            <v>52</v>
          </cell>
          <cell r="B63">
            <v>52</v>
          </cell>
          <cell r="C63">
            <v>49</v>
          </cell>
          <cell r="D63" t="str">
            <v>3.10.1.</v>
          </cell>
          <cell r="E63" t="str">
            <v>Sub Dren Longitudinal Tipo 1 (0.60x0.80) , Incluye Excavación</v>
          </cell>
          <cell r="F63" t="str">
            <v>[m]</v>
          </cell>
          <cell r="N63">
            <v>21550</v>
          </cell>
          <cell r="Q63">
            <v>22628</v>
          </cell>
          <cell r="R63">
            <v>21.131</v>
          </cell>
          <cell r="S63">
            <v>478152.27</v>
          </cell>
          <cell r="U63">
            <v>0</v>
          </cell>
          <cell r="X63">
            <v>0</v>
          </cell>
          <cell r="Y63">
            <v>21.131</v>
          </cell>
          <cell r="Z63">
            <v>0</v>
          </cell>
          <cell r="AB63">
            <v>0</v>
          </cell>
          <cell r="AE63">
            <v>0</v>
          </cell>
          <cell r="AF63">
            <v>21.131</v>
          </cell>
          <cell r="AG63">
            <v>0</v>
          </cell>
          <cell r="AL63">
            <v>0</v>
          </cell>
          <cell r="AM63">
            <v>0</v>
          </cell>
          <cell r="AN63">
            <v>0</v>
          </cell>
          <cell r="AS63">
            <v>0</v>
          </cell>
          <cell r="AT63">
            <v>0</v>
          </cell>
          <cell r="AU63">
            <v>0</v>
          </cell>
          <cell r="AW63">
            <v>22628</v>
          </cell>
          <cell r="AX63" t="e">
            <v>#N/A</v>
          </cell>
          <cell r="AY63">
            <v>478152.27</v>
          </cell>
        </row>
        <row r="64">
          <cell r="A64">
            <v>53</v>
          </cell>
          <cell r="B64">
            <v>53</v>
          </cell>
          <cell r="C64">
            <v>50</v>
          </cell>
          <cell r="D64" t="str">
            <v>3.10.2.</v>
          </cell>
          <cell r="E64" t="str">
            <v>Sub Dren Transversal</v>
          </cell>
          <cell r="F64" t="str">
            <v>[m]</v>
          </cell>
          <cell r="N64">
            <v>590</v>
          </cell>
          <cell r="Q64">
            <v>620</v>
          </cell>
          <cell r="R64">
            <v>9.2189999999999994</v>
          </cell>
          <cell r="S64">
            <v>5715.78</v>
          </cell>
          <cell r="U64">
            <v>0</v>
          </cell>
          <cell r="X64">
            <v>0</v>
          </cell>
          <cell r="Y64">
            <v>9.2189999999999994</v>
          </cell>
          <cell r="Z64">
            <v>0</v>
          </cell>
          <cell r="AB64">
            <v>0</v>
          </cell>
          <cell r="AE64">
            <v>0</v>
          </cell>
          <cell r="AF64">
            <v>9.2189999999999994</v>
          </cell>
          <cell r="AG64">
            <v>0</v>
          </cell>
          <cell r="AL64">
            <v>0</v>
          </cell>
          <cell r="AM64">
            <v>0</v>
          </cell>
          <cell r="AN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620</v>
          </cell>
          <cell r="AX64" t="e">
            <v>#N/A</v>
          </cell>
          <cell r="AY64">
            <v>5715.78</v>
          </cell>
        </row>
        <row r="65">
          <cell r="A65">
            <v>54</v>
          </cell>
          <cell r="B65">
            <v>54</v>
          </cell>
          <cell r="C65">
            <v>51</v>
          </cell>
          <cell r="D65" t="str">
            <v>3.12.1.</v>
          </cell>
          <cell r="E65" t="str">
            <v>Capa Drenante (e=0.30 m)</v>
          </cell>
          <cell r="F65" t="str">
            <v>[m³]</v>
          </cell>
          <cell r="N65">
            <v>20640</v>
          </cell>
          <cell r="Q65">
            <v>21672</v>
          </cell>
          <cell r="R65">
            <v>18.323</v>
          </cell>
          <cell r="S65">
            <v>397096.06</v>
          </cell>
          <cell r="U65">
            <v>0</v>
          </cell>
          <cell r="X65">
            <v>0</v>
          </cell>
          <cell r="Y65">
            <v>18.323</v>
          </cell>
          <cell r="Z65">
            <v>0</v>
          </cell>
          <cell r="AB65">
            <v>0</v>
          </cell>
          <cell r="AE65">
            <v>0</v>
          </cell>
          <cell r="AF65">
            <v>18.323</v>
          </cell>
          <cell r="AG65">
            <v>0</v>
          </cell>
          <cell r="AL65">
            <v>0</v>
          </cell>
          <cell r="AM65">
            <v>0</v>
          </cell>
          <cell r="AN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21672</v>
          </cell>
          <cell r="AX65" t="e">
            <v>#N/A</v>
          </cell>
          <cell r="AY65">
            <v>397096.06</v>
          </cell>
        </row>
        <row r="66">
          <cell r="A66">
            <v>55</v>
          </cell>
          <cell r="B66">
            <v>55</v>
          </cell>
          <cell r="C66">
            <v>52</v>
          </cell>
          <cell r="D66" t="str">
            <v>3.12.2.</v>
          </cell>
          <cell r="E66" t="str">
            <v>Capa Geodrenante (e = 0.10 m)</v>
          </cell>
          <cell r="F66" t="str">
            <v>[m²]</v>
          </cell>
          <cell r="N66">
            <v>0</v>
          </cell>
          <cell r="Q66">
            <v>0</v>
          </cell>
          <cell r="R66">
            <v>5.8689999999999998</v>
          </cell>
          <cell r="S66">
            <v>0</v>
          </cell>
          <cell r="U66">
            <v>0</v>
          </cell>
          <cell r="X66">
            <v>0</v>
          </cell>
          <cell r="Y66">
            <v>5.8689999999999998</v>
          </cell>
          <cell r="Z66">
            <v>0</v>
          </cell>
          <cell r="AB66">
            <v>0</v>
          </cell>
          <cell r="AE66">
            <v>0</v>
          </cell>
          <cell r="AF66">
            <v>5.8689999999999998</v>
          </cell>
          <cell r="AG66">
            <v>0</v>
          </cell>
          <cell r="AL66">
            <v>0</v>
          </cell>
          <cell r="AM66">
            <v>0</v>
          </cell>
          <cell r="AN66">
            <v>0</v>
          </cell>
          <cell r="AS66">
            <v>0</v>
          </cell>
          <cell r="AT66">
            <v>0</v>
          </cell>
          <cell r="AU66">
            <v>0</v>
          </cell>
          <cell r="AW66">
            <v>0</v>
          </cell>
          <cell r="AX66" t="e">
            <v>#N/A</v>
          </cell>
          <cell r="AY66">
            <v>0</v>
          </cell>
        </row>
        <row r="67">
          <cell r="A67">
            <v>56</v>
          </cell>
          <cell r="B67">
            <v>56</v>
          </cell>
          <cell r="C67">
            <v>53</v>
          </cell>
          <cell r="D67" t="str">
            <v>3.13.1.</v>
          </cell>
          <cell r="E67" t="str">
            <v>Zampeado de Piedra con Mortero de Cemento (e = 0.30 m)</v>
          </cell>
          <cell r="F67" t="str">
            <v>[m²]</v>
          </cell>
          <cell r="N67">
            <v>10143</v>
          </cell>
          <cell r="Q67">
            <v>10651</v>
          </cell>
          <cell r="R67">
            <v>13.631</v>
          </cell>
          <cell r="S67">
            <v>145183.78</v>
          </cell>
          <cell r="U67">
            <v>566</v>
          </cell>
          <cell r="X67">
            <v>595</v>
          </cell>
          <cell r="Y67">
            <v>13.631</v>
          </cell>
          <cell r="Z67">
            <v>8110.45</v>
          </cell>
          <cell r="AB67">
            <v>125</v>
          </cell>
          <cell r="AE67">
            <v>132</v>
          </cell>
          <cell r="AF67">
            <v>13.631</v>
          </cell>
          <cell r="AG67">
            <v>1799.29</v>
          </cell>
          <cell r="AL67">
            <v>0</v>
          </cell>
          <cell r="AM67">
            <v>0</v>
          </cell>
          <cell r="AN67">
            <v>0</v>
          </cell>
          <cell r="AS67">
            <v>0</v>
          </cell>
          <cell r="AT67">
            <v>0</v>
          </cell>
          <cell r="AU67">
            <v>0</v>
          </cell>
          <cell r="AW67">
            <v>11378</v>
          </cell>
          <cell r="AX67" t="e">
            <v>#N/A</v>
          </cell>
          <cell r="AY67">
            <v>155093.52000000002</v>
          </cell>
        </row>
        <row r="68">
          <cell r="A68">
            <v>57</v>
          </cell>
          <cell r="B68">
            <v>57</v>
          </cell>
          <cell r="C68">
            <v>54</v>
          </cell>
          <cell r="D68" t="str">
            <v>3.13.2.</v>
          </cell>
          <cell r="E68" t="str">
            <v>Escollerado con Piedra Acomodada (e=0.30 m)</v>
          </cell>
          <cell r="F68" t="str">
            <v>[m²]</v>
          </cell>
          <cell r="N68">
            <v>4222.24</v>
          </cell>
          <cell r="Q68">
            <v>4434</v>
          </cell>
          <cell r="R68">
            <v>9.9670000000000005</v>
          </cell>
          <cell r="S68">
            <v>44193.68</v>
          </cell>
          <cell r="U68">
            <v>151.75</v>
          </cell>
          <cell r="X68">
            <v>160</v>
          </cell>
          <cell r="Y68">
            <v>9.9670000000000005</v>
          </cell>
          <cell r="Z68">
            <v>1594.72</v>
          </cell>
          <cell r="AB68">
            <v>54.67</v>
          </cell>
          <cell r="AE68">
            <v>58</v>
          </cell>
          <cell r="AF68">
            <v>9.9670000000000005</v>
          </cell>
          <cell r="AG68">
            <v>578.09</v>
          </cell>
          <cell r="AL68">
            <v>0</v>
          </cell>
          <cell r="AM68">
            <v>0</v>
          </cell>
          <cell r="AN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4652</v>
          </cell>
          <cell r="AX68" t="e">
            <v>#N/A</v>
          </cell>
          <cell r="AY68">
            <v>46366.49</v>
          </cell>
        </row>
        <row r="69">
          <cell r="A69">
            <v>58</v>
          </cell>
          <cell r="B69">
            <v>58</v>
          </cell>
          <cell r="C69">
            <v>55</v>
          </cell>
          <cell r="D69" t="str">
            <v>3.13.3.</v>
          </cell>
          <cell r="E69" t="str">
            <v>Gaviones Tipo Cajón</v>
          </cell>
          <cell r="F69" t="str">
            <v>[m³]</v>
          </cell>
          <cell r="N69">
            <v>0</v>
          </cell>
          <cell r="Q69">
            <v>0</v>
          </cell>
          <cell r="R69">
            <v>36.311999999999998</v>
          </cell>
          <cell r="S69">
            <v>0</v>
          </cell>
          <cell r="U69">
            <v>0</v>
          </cell>
          <cell r="X69">
            <v>0</v>
          </cell>
          <cell r="Y69">
            <v>36.311999999999998</v>
          </cell>
          <cell r="Z69">
            <v>0</v>
          </cell>
          <cell r="AB69">
            <v>0</v>
          </cell>
          <cell r="AE69">
            <v>0</v>
          </cell>
          <cell r="AF69">
            <v>36.311999999999998</v>
          </cell>
          <cell r="AG69">
            <v>0</v>
          </cell>
          <cell r="AL69">
            <v>0</v>
          </cell>
          <cell r="AM69">
            <v>0</v>
          </cell>
          <cell r="AN69">
            <v>0</v>
          </cell>
          <cell r="AS69">
            <v>0</v>
          </cell>
          <cell r="AT69">
            <v>0</v>
          </cell>
          <cell r="AU69">
            <v>0</v>
          </cell>
          <cell r="AW69">
            <v>0</v>
          </cell>
          <cell r="AX69" t="e">
            <v>#N/A</v>
          </cell>
          <cell r="AY69">
            <v>0</v>
          </cell>
        </row>
        <row r="70">
          <cell r="A70">
            <v>59</v>
          </cell>
          <cell r="B70">
            <v>59</v>
          </cell>
          <cell r="C70">
            <v>56</v>
          </cell>
          <cell r="D70" t="str">
            <v>3.13.4.</v>
          </cell>
          <cell r="E70" t="str">
            <v>Gaviones Tipo Colchoneta (e=0.23m)</v>
          </cell>
          <cell r="F70" t="str">
            <v>[m²]</v>
          </cell>
          <cell r="N70">
            <v>176</v>
          </cell>
          <cell r="Q70">
            <v>185</v>
          </cell>
          <cell r="R70">
            <v>10.781000000000001</v>
          </cell>
          <cell r="S70">
            <v>1994.49</v>
          </cell>
          <cell r="U70">
            <v>84</v>
          </cell>
          <cell r="X70">
            <v>89</v>
          </cell>
          <cell r="Y70">
            <v>10.781000000000001</v>
          </cell>
          <cell r="Z70">
            <v>959.51</v>
          </cell>
          <cell r="AB70">
            <v>12</v>
          </cell>
          <cell r="AE70">
            <v>13</v>
          </cell>
          <cell r="AF70">
            <v>10.781000000000001</v>
          </cell>
          <cell r="AG70">
            <v>140.15</v>
          </cell>
          <cell r="AL70">
            <v>0</v>
          </cell>
          <cell r="AM70">
            <v>0</v>
          </cell>
          <cell r="AN70">
            <v>0</v>
          </cell>
          <cell r="AS70">
            <v>0</v>
          </cell>
          <cell r="AT70">
            <v>0</v>
          </cell>
          <cell r="AU70">
            <v>0</v>
          </cell>
          <cell r="AW70">
            <v>287</v>
          </cell>
          <cell r="AX70" t="e">
            <v>#N/A</v>
          </cell>
          <cell r="AY70">
            <v>3094.15</v>
          </cell>
        </row>
        <row r="71">
          <cell r="A71">
            <v>60</v>
          </cell>
          <cell r="B71">
            <v>60</v>
          </cell>
          <cell r="C71">
            <v>57</v>
          </cell>
          <cell r="D71" t="str">
            <v>3.14.1.</v>
          </cell>
          <cell r="E71" t="str">
            <v>Remoción de Alcantarillas</v>
          </cell>
          <cell r="F71" t="str">
            <v>[m]</v>
          </cell>
          <cell r="N71">
            <v>132</v>
          </cell>
          <cell r="Q71">
            <v>139</v>
          </cell>
          <cell r="R71">
            <v>2.3130000000000002</v>
          </cell>
          <cell r="S71">
            <v>321.51</v>
          </cell>
          <cell r="X71">
            <v>0</v>
          </cell>
          <cell r="Y71">
            <v>2.3130000000000002</v>
          </cell>
          <cell r="Z71">
            <v>0</v>
          </cell>
          <cell r="AE71">
            <v>0</v>
          </cell>
          <cell r="AF71">
            <v>2.3130000000000002</v>
          </cell>
          <cell r="AG71">
            <v>0</v>
          </cell>
          <cell r="AL71">
            <v>0</v>
          </cell>
          <cell r="AM71">
            <v>0</v>
          </cell>
          <cell r="AN71">
            <v>0</v>
          </cell>
          <cell r="AS71">
            <v>0</v>
          </cell>
          <cell r="AT71">
            <v>0</v>
          </cell>
          <cell r="AU71">
            <v>0</v>
          </cell>
          <cell r="AW71">
            <v>139</v>
          </cell>
          <cell r="AX71" t="e">
            <v>#N/A</v>
          </cell>
          <cell r="AY71">
            <v>321.51</v>
          </cell>
        </row>
        <row r="72">
          <cell r="A72">
            <v>61</v>
          </cell>
          <cell r="B72">
            <v>61</v>
          </cell>
          <cell r="C72">
            <v>58</v>
          </cell>
          <cell r="D72" t="str">
            <v>3.14.2.</v>
          </cell>
          <cell r="E72" t="str">
            <v>Demolición de estructuras de hormigón existentes</v>
          </cell>
          <cell r="F72" t="str">
            <v>[m³]</v>
          </cell>
          <cell r="N72">
            <v>133</v>
          </cell>
          <cell r="Q72">
            <v>140</v>
          </cell>
          <cell r="R72">
            <v>5.7759999999999998</v>
          </cell>
          <cell r="S72">
            <v>808.64</v>
          </cell>
          <cell r="X72">
            <v>0</v>
          </cell>
          <cell r="Y72">
            <v>5.7759999999999998</v>
          </cell>
          <cell r="Z72">
            <v>0</v>
          </cell>
          <cell r="AE72">
            <v>0</v>
          </cell>
          <cell r="AF72">
            <v>5.7759999999999998</v>
          </cell>
          <cell r="AG72">
            <v>0</v>
          </cell>
          <cell r="AL72">
            <v>0</v>
          </cell>
          <cell r="AM72">
            <v>0</v>
          </cell>
          <cell r="AN72">
            <v>0</v>
          </cell>
          <cell r="AS72">
            <v>0</v>
          </cell>
          <cell r="AT72">
            <v>0</v>
          </cell>
          <cell r="AU72">
            <v>0</v>
          </cell>
          <cell r="AW72">
            <v>140</v>
          </cell>
          <cell r="AX72" t="e">
            <v>#N/A</v>
          </cell>
          <cell r="AY72">
            <v>808.64</v>
          </cell>
        </row>
        <row r="73">
          <cell r="A73">
            <v>62</v>
          </cell>
          <cell r="B73">
            <v>62</v>
          </cell>
          <cell r="C73">
            <v>59</v>
          </cell>
          <cell r="D73" t="str">
            <v>3.14.3.</v>
          </cell>
          <cell r="E73" t="str">
            <v>Remoción de estructuras de madera</v>
          </cell>
          <cell r="F73" t="str">
            <v>[und]</v>
          </cell>
          <cell r="N73">
            <v>10</v>
          </cell>
          <cell r="Q73">
            <v>10</v>
          </cell>
          <cell r="R73">
            <v>357.84699999999998</v>
          </cell>
          <cell r="S73">
            <v>3578.47</v>
          </cell>
          <cell r="U73">
            <v>7</v>
          </cell>
          <cell r="X73">
            <v>7</v>
          </cell>
          <cell r="Y73">
            <v>357.84699999999998</v>
          </cell>
          <cell r="Z73">
            <v>2504.9299999999998</v>
          </cell>
          <cell r="AB73">
            <v>1</v>
          </cell>
          <cell r="AE73">
            <v>1</v>
          </cell>
          <cell r="AF73">
            <v>357.84699999999998</v>
          </cell>
          <cell r="AG73">
            <v>357.85</v>
          </cell>
          <cell r="AL73">
            <v>0</v>
          </cell>
          <cell r="AM73">
            <v>0</v>
          </cell>
          <cell r="AN73">
            <v>0</v>
          </cell>
          <cell r="AS73">
            <v>0</v>
          </cell>
          <cell r="AT73">
            <v>0</v>
          </cell>
          <cell r="AU73">
            <v>0</v>
          </cell>
          <cell r="AW73">
            <v>18</v>
          </cell>
          <cell r="AX73" t="e">
            <v>#N/A</v>
          </cell>
          <cell r="AY73">
            <v>6441.25</v>
          </cell>
        </row>
        <row r="74">
          <cell r="A74">
            <v>63</v>
          </cell>
          <cell r="B74" t="str">
            <v>X</v>
          </cell>
          <cell r="C74">
            <v>59</v>
          </cell>
          <cell r="D74">
            <v>4</v>
          </cell>
          <cell r="E74" t="str">
            <v>PUENTES (SUPERESTRUCTURA)</v>
          </cell>
          <cell r="I74" t="str">
            <v>Imprevistos</v>
          </cell>
          <cell r="K74">
            <v>0.1</v>
          </cell>
          <cell r="S74">
            <v>4074713.6300000004</v>
          </cell>
          <cell r="Z74">
            <v>349588.98</v>
          </cell>
          <cell r="AG74">
            <v>92820.209999999992</v>
          </cell>
          <cell r="AN74">
            <v>0</v>
          </cell>
          <cell r="AU74">
            <v>0</v>
          </cell>
          <cell r="AY74">
            <v>4517122.8199999994</v>
          </cell>
        </row>
        <row r="75">
          <cell r="A75">
            <v>64</v>
          </cell>
          <cell r="B75">
            <v>64</v>
          </cell>
          <cell r="C75">
            <v>60</v>
          </cell>
          <cell r="D75" t="str">
            <v>4.1.</v>
          </cell>
          <cell r="E75" t="str">
            <v>Hormigon Simple Tipo A 1 - Superestructura</v>
          </cell>
          <cell r="F75" t="str">
            <v>[m³]</v>
          </cell>
          <cell r="Q75">
            <v>0</v>
          </cell>
          <cell r="R75">
            <v>139.27600000000001</v>
          </cell>
          <cell r="S75">
            <v>0</v>
          </cell>
          <cell r="X75">
            <v>0</v>
          </cell>
          <cell r="Y75">
            <v>139.27600000000001</v>
          </cell>
          <cell r="Z75">
            <v>0</v>
          </cell>
          <cell r="AE75">
            <v>0</v>
          </cell>
          <cell r="AF75">
            <v>139.27600000000001</v>
          </cell>
          <cell r="AG75">
            <v>0</v>
          </cell>
          <cell r="AI75">
            <v>322.77719999999999</v>
          </cell>
          <cell r="AL75">
            <v>339</v>
          </cell>
          <cell r="AM75">
            <v>137.75700000000001</v>
          </cell>
          <cell r="AN75">
            <v>46699.62</v>
          </cell>
          <cell r="AP75">
            <v>124.96839999999999</v>
          </cell>
          <cell r="AS75">
            <v>132</v>
          </cell>
          <cell r="AT75">
            <v>137.75700000000001</v>
          </cell>
          <cell r="AU75">
            <v>18183.919999999998</v>
          </cell>
          <cell r="AW75">
            <v>471</v>
          </cell>
          <cell r="AX75" t="e">
            <v>#N/A</v>
          </cell>
          <cell r="AY75">
            <v>64883.54</v>
          </cell>
        </row>
        <row r="76">
          <cell r="A76">
            <v>65</v>
          </cell>
          <cell r="B76">
            <v>65</v>
          </cell>
          <cell r="C76">
            <v>61</v>
          </cell>
          <cell r="D76" t="str">
            <v>4.2.</v>
          </cell>
          <cell r="E76" t="str">
            <v>Acero Estructural - Superestructura</v>
          </cell>
          <cell r="F76" t="str">
            <v>[kg]</v>
          </cell>
          <cell r="Q76">
            <v>0</v>
          </cell>
          <cell r="R76">
            <v>1.0680000000000001</v>
          </cell>
          <cell r="S76">
            <v>0</v>
          </cell>
          <cell r="X76">
            <v>0</v>
          </cell>
          <cell r="Y76">
            <v>1.0680000000000001</v>
          </cell>
          <cell r="Z76">
            <v>0</v>
          </cell>
          <cell r="AE76">
            <v>0</v>
          </cell>
          <cell r="AF76">
            <v>1.0680000000000001</v>
          </cell>
          <cell r="AG76">
            <v>0</v>
          </cell>
          <cell r="AI76">
            <v>33781.053177504386</v>
          </cell>
          <cell r="AL76">
            <v>35471</v>
          </cell>
          <cell r="AM76">
            <v>1.0680000000000001</v>
          </cell>
          <cell r="AN76">
            <v>37883.03</v>
          </cell>
          <cell r="AP76">
            <v>13040.721627801524</v>
          </cell>
          <cell r="AS76">
            <v>13693</v>
          </cell>
          <cell r="AT76">
            <v>1.0680000000000001</v>
          </cell>
          <cell r="AU76">
            <v>14624.12</v>
          </cell>
          <cell r="AW76">
            <v>49164</v>
          </cell>
          <cell r="AX76" t="e">
            <v>#N/A</v>
          </cell>
          <cell r="AY76">
            <v>52507.15</v>
          </cell>
        </row>
        <row r="77">
          <cell r="A77">
            <v>66</v>
          </cell>
          <cell r="B77">
            <v>66</v>
          </cell>
          <cell r="C77">
            <v>62</v>
          </cell>
          <cell r="D77" t="str">
            <v>4.3.</v>
          </cell>
          <cell r="E77" t="str">
            <v>Viga De H° P° L= 20 M</v>
          </cell>
          <cell r="F77" t="str">
            <v>[pza]</v>
          </cell>
          <cell r="Q77">
            <v>0</v>
          </cell>
          <cell r="R77">
            <v>7510.71</v>
          </cell>
          <cell r="S77">
            <v>0</v>
          </cell>
          <cell r="X77">
            <v>0</v>
          </cell>
          <cell r="Y77">
            <v>7510.71</v>
          </cell>
          <cell r="Z77">
            <v>0</v>
          </cell>
          <cell r="AE77">
            <v>0</v>
          </cell>
          <cell r="AF77">
            <v>7510.71</v>
          </cell>
          <cell r="AG77">
            <v>0</v>
          </cell>
          <cell r="AI77">
            <v>0</v>
          </cell>
          <cell r="AL77">
            <v>0</v>
          </cell>
          <cell r="AM77">
            <v>7199.7510000000002</v>
          </cell>
          <cell r="AN77">
            <v>0</v>
          </cell>
          <cell r="AP77">
            <v>0</v>
          </cell>
          <cell r="AS77">
            <v>0</v>
          </cell>
          <cell r="AT77">
            <v>7199.7510000000002</v>
          </cell>
          <cell r="AU77">
            <v>0</v>
          </cell>
          <cell r="AW77">
            <v>0</v>
          </cell>
          <cell r="AX77" t="e">
            <v>#N/A</v>
          </cell>
          <cell r="AY77">
            <v>0</v>
          </cell>
        </row>
        <row r="78">
          <cell r="A78">
            <v>67</v>
          </cell>
          <cell r="B78">
            <v>67</v>
          </cell>
          <cell r="C78">
            <v>63</v>
          </cell>
          <cell r="D78" t="str">
            <v>4.4.</v>
          </cell>
          <cell r="E78" t="str">
            <v xml:space="preserve">Viga De H° P° L= 30 M </v>
          </cell>
          <cell r="F78" t="str">
            <v>[pza]</v>
          </cell>
          <cell r="Q78">
            <v>0</v>
          </cell>
          <cell r="R78">
            <v>12191.87</v>
          </cell>
          <cell r="S78">
            <v>0</v>
          </cell>
          <cell r="X78">
            <v>0</v>
          </cell>
          <cell r="Y78">
            <v>12191.87</v>
          </cell>
          <cell r="Z78">
            <v>0</v>
          </cell>
          <cell r="AE78">
            <v>0</v>
          </cell>
          <cell r="AF78">
            <v>12191.87</v>
          </cell>
          <cell r="AG78">
            <v>0</v>
          </cell>
          <cell r="AI78">
            <v>12</v>
          </cell>
          <cell r="AL78">
            <v>12</v>
          </cell>
          <cell r="AM78">
            <v>11356.886</v>
          </cell>
          <cell r="AN78">
            <v>136282.63</v>
          </cell>
          <cell r="AP78">
            <v>4</v>
          </cell>
          <cell r="AS78">
            <v>4</v>
          </cell>
          <cell r="AT78">
            <v>11356.886</v>
          </cell>
          <cell r="AU78">
            <v>45427.54</v>
          </cell>
          <cell r="AW78">
            <v>16</v>
          </cell>
          <cell r="AX78" t="e">
            <v>#N/A</v>
          </cell>
          <cell r="AY78">
            <v>181710.17</v>
          </cell>
        </row>
        <row r="79">
          <cell r="A79">
            <v>68</v>
          </cell>
          <cell r="B79">
            <v>68</v>
          </cell>
          <cell r="C79">
            <v>64</v>
          </cell>
          <cell r="D79" t="str">
            <v>4.5.</v>
          </cell>
          <cell r="E79" t="str">
            <v>Viga De H° P° L= 40 M</v>
          </cell>
          <cell r="F79" t="str">
            <v>[pza]</v>
          </cell>
          <cell r="Q79">
            <v>0</v>
          </cell>
          <cell r="R79">
            <v>19871.465</v>
          </cell>
          <cell r="S79">
            <v>0</v>
          </cell>
          <cell r="X79">
            <v>0</v>
          </cell>
          <cell r="Y79">
            <v>19871.465</v>
          </cell>
          <cell r="Z79">
            <v>0</v>
          </cell>
          <cell r="AE79">
            <v>0</v>
          </cell>
          <cell r="AF79">
            <v>19871.465</v>
          </cell>
          <cell r="AG79">
            <v>0</v>
          </cell>
          <cell r="AI79">
            <v>0</v>
          </cell>
          <cell r="AL79">
            <v>0</v>
          </cell>
          <cell r="AM79">
            <v>18359.217000000001</v>
          </cell>
          <cell r="AN79">
            <v>0</v>
          </cell>
          <cell r="AP79">
            <v>0</v>
          </cell>
          <cell r="AS79">
            <v>0</v>
          </cell>
          <cell r="AT79">
            <v>18359.217000000001</v>
          </cell>
          <cell r="AU79">
            <v>0</v>
          </cell>
          <cell r="AW79">
            <v>0</v>
          </cell>
          <cell r="AX79" t="e">
            <v>#N/A</v>
          </cell>
          <cell r="AY79">
            <v>0</v>
          </cell>
        </row>
        <row r="80">
          <cell r="A80">
            <v>69</v>
          </cell>
          <cell r="B80">
            <v>69</v>
          </cell>
          <cell r="C80">
            <v>65</v>
          </cell>
          <cell r="D80" t="str">
            <v>4.6.</v>
          </cell>
          <cell r="E80" t="str">
            <v>Montaje tramo vigas para luz de 20m</v>
          </cell>
          <cell r="F80" t="str">
            <v>[tramo]</v>
          </cell>
          <cell r="Q80">
            <v>0</v>
          </cell>
          <cell r="R80">
            <v>1362.7919999999999</v>
          </cell>
          <cell r="S80">
            <v>0</v>
          </cell>
          <cell r="X80">
            <v>0</v>
          </cell>
          <cell r="Y80">
            <v>1362.7919999999999</v>
          </cell>
          <cell r="Z80">
            <v>0</v>
          </cell>
          <cell r="AE80">
            <v>0</v>
          </cell>
          <cell r="AF80">
            <v>1362.7919999999999</v>
          </cell>
          <cell r="AG80">
            <v>0</v>
          </cell>
          <cell r="AI80">
            <v>0</v>
          </cell>
          <cell r="AL80">
            <v>0</v>
          </cell>
          <cell r="AM80">
            <v>1362.7919999999999</v>
          </cell>
          <cell r="AN80">
            <v>0</v>
          </cell>
          <cell r="AP80">
            <v>0</v>
          </cell>
          <cell r="AS80">
            <v>0</v>
          </cell>
          <cell r="AT80">
            <v>1362.7919999999999</v>
          </cell>
          <cell r="AU80">
            <v>0</v>
          </cell>
          <cell r="AW80">
            <v>0</v>
          </cell>
          <cell r="AX80" t="e">
            <v>#N/A</v>
          </cell>
          <cell r="AY80">
            <v>0</v>
          </cell>
        </row>
        <row r="81">
          <cell r="A81">
            <v>70</v>
          </cell>
          <cell r="B81">
            <v>70</v>
          </cell>
          <cell r="C81">
            <v>66</v>
          </cell>
          <cell r="D81" t="str">
            <v>4.7.</v>
          </cell>
          <cell r="E81" t="str">
            <v>Montaje tramo vigas para luz de 30m</v>
          </cell>
          <cell r="F81" t="str">
            <v>[tramo]</v>
          </cell>
          <cell r="Q81">
            <v>0</v>
          </cell>
          <cell r="R81">
            <v>1554.5809999999999</v>
          </cell>
          <cell r="S81">
            <v>0</v>
          </cell>
          <cell r="X81">
            <v>0</v>
          </cell>
          <cell r="Y81">
            <v>1554.5809999999999</v>
          </cell>
          <cell r="Z81">
            <v>0</v>
          </cell>
          <cell r="AE81">
            <v>0</v>
          </cell>
          <cell r="AF81">
            <v>1554.5809999999999</v>
          </cell>
          <cell r="AG81">
            <v>0</v>
          </cell>
          <cell r="AI81">
            <v>3</v>
          </cell>
          <cell r="AL81">
            <v>3</v>
          </cell>
          <cell r="AM81">
            <v>1554.5809999999999</v>
          </cell>
          <cell r="AN81">
            <v>4663.74</v>
          </cell>
          <cell r="AP81">
            <v>1</v>
          </cell>
          <cell r="AS81">
            <v>1</v>
          </cell>
          <cell r="AT81">
            <v>1554.5809999999999</v>
          </cell>
          <cell r="AU81">
            <v>1554.58</v>
          </cell>
          <cell r="AW81">
            <v>4</v>
          </cell>
          <cell r="AX81" t="e">
            <v>#N/A</v>
          </cell>
          <cell r="AY81">
            <v>6218.32</v>
          </cell>
        </row>
        <row r="82">
          <cell r="A82">
            <v>71</v>
          </cell>
          <cell r="B82">
            <v>71</v>
          </cell>
          <cell r="C82">
            <v>67</v>
          </cell>
          <cell r="D82" t="str">
            <v>4.8.</v>
          </cell>
          <cell r="E82" t="str">
            <v>Montaje tramo vigas para luz de 40m</v>
          </cell>
          <cell r="F82" t="str">
            <v>[tramo]</v>
          </cell>
          <cell r="Q82">
            <v>0</v>
          </cell>
          <cell r="R82">
            <v>2032.913</v>
          </cell>
          <cell r="S82">
            <v>0</v>
          </cell>
          <cell r="X82">
            <v>0</v>
          </cell>
          <cell r="Y82">
            <v>2032.913</v>
          </cell>
          <cell r="Z82">
            <v>0</v>
          </cell>
          <cell r="AE82">
            <v>0</v>
          </cell>
          <cell r="AF82">
            <v>2032.913</v>
          </cell>
          <cell r="AG82">
            <v>0</v>
          </cell>
          <cell r="AI82">
            <v>0</v>
          </cell>
          <cell r="AL82">
            <v>0</v>
          </cell>
          <cell r="AM82">
            <v>2032.913</v>
          </cell>
          <cell r="AN82">
            <v>0</v>
          </cell>
          <cell r="AP82">
            <v>0</v>
          </cell>
          <cell r="AS82">
            <v>0</v>
          </cell>
          <cell r="AT82">
            <v>2032.913</v>
          </cell>
          <cell r="AU82">
            <v>0</v>
          </cell>
          <cell r="AW82">
            <v>0</v>
          </cell>
          <cell r="AX82" t="e">
            <v>#N/A</v>
          </cell>
          <cell r="AY82">
            <v>0</v>
          </cell>
        </row>
        <row r="83">
          <cell r="A83">
            <v>72</v>
          </cell>
          <cell r="B83">
            <v>72</v>
          </cell>
          <cell r="C83">
            <v>68</v>
          </cell>
          <cell r="D83" t="str">
            <v>4.9.</v>
          </cell>
          <cell r="E83" t="str">
            <v>Junta De Dilatacion</v>
          </cell>
          <cell r="F83" t="str">
            <v>[m]</v>
          </cell>
          <cell r="Q83">
            <v>0</v>
          </cell>
          <cell r="R83">
            <v>51.923000000000002</v>
          </cell>
          <cell r="S83">
            <v>0</v>
          </cell>
          <cell r="X83">
            <v>0</v>
          </cell>
          <cell r="Y83">
            <v>51.923000000000002</v>
          </cell>
          <cell r="Z83">
            <v>0</v>
          </cell>
          <cell r="AE83">
            <v>0</v>
          </cell>
          <cell r="AF83">
            <v>51.923000000000002</v>
          </cell>
          <cell r="AG83">
            <v>0</v>
          </cell>
          <cell r="AI83">
            <v>41.6</v>
          </cell>
          <cell r="AL83">
            <v>44</v>
          </cell>
          <cell r="AM83">
            <v>51.923000000000002</v>
          </cell>
          <cell r="AN83">
            <v>2284.61</v>
          </cell>
          <cell r="AP83">
            <v>20.8</v>
          </cell>
          <cell r="AS83">
            <v>22</v>
          </cell>
          <cell r="AT83">
            <v>51.923000000000002</v>
          </cell>
          <cell r="AU83">
            <v>1142.31</v>
          </cell>
          <cell r="AW83">
            <v>66</v>
          </cell>
          <cell r="AX83" t="e">
            <v>#N/A</v>
          </cell>
          <cell r="AY83">
            <v>3426.92</v>
          </cell>
        </row>
        <row r="84">
          <cell r="A84">
            <v>73</v>
          </cell>
          <cell r="B84" t="str">
            <v>X</v>
          </cell>
          <cell r="C84">
            <v>68</v>
          </cell>
          <cell r="D84">
            <v>5</v>
          </cell>
          <cell r="E84" t="str">
            <v>PUENTES (INFRAESTRUCTURA)</v>
          </cell>
          <cell r="I84" t="str">
            <v>Imprevistos</v>
          </cell>
          <cell r="K84">
            <v>0.1</v>
          </cell>
          <cell r="S84">
            <v>0</v>
          </cell>
          <cell r="Z84">
            <v>0</v>
          </cell>
          <cell r="AG84">
            <v>0</v>
          </cell>
          <cell r="AN84">
            <v>227813.62999999998</v>
          </cell>
          <cell r="AS84">
            <v>0</v>
          </cell>
          <cell r="AU84">
            <v>80932.47</v>
          </cell>
          <cell r="AY84">
            <v>308746.09999999998</v>
          </cell>
        </row>
        <row r="85">
          <cell r="A85">
            <v>74</v>
          </cell>
          <cell r="B85">
            <v>74</v>
          </cell>
          <cell r="C85">
            <v>69</v>
          </cell>
          <cell r="D85" t="str">
            <v>5.1.</v>
          </cell>
          <cell r="E85" t="str">
            <v>Hormigon Simple Tipo A - Infraestructura</v>
          </cell>
          <cell r="F85" t="str">
            <v>[m³]</v>
          </cell>
          <cell r="Q85">
            <v>0</v>
          </cell>
          <cell r="R85">
            <v>125.727</v>
          </cell>
          <cell r="S85">
            <v>0</v>
          </cell>
          <cell r="X85">
            <v>0</v>
          </cell>
          <cell r="Y85">
            <v>125.727</v>
          </cell>
          <cell r="Z85">
            <v>0</v>
          </cell>
          <cell r="AE85">
            <v>0</v>
          </cell>
          <cell r="AF85">
            <v>125.727</v>
          </cell>
          <cell r="AG85">
            <v>0</v>
          </cell>
          <cell r="AI85">
            <v>165.04</v>
          </cell>
          <cell r="AL85">
            <v>174</v>
          </cell>
          <cell r="AM85">
            <v>125.586</v>
          </cell>
          <cell r="AN85">
            <v>21851.96</v>
          </cell>
          <cell r="AP85">
            <v>98.651600000000002</v>
          </cell>
          <cell r="AS85">
            <v>104</v>
          </cell>
          <cell r="AT85">
            <v>125.586</v>
          </cell>
          <cell r="AU85">
            <v>13060.94</v>
          </cell>
          <cell r="AW85">
            <v>278</v>
          </cell>
          <cell r="AX85" t="e">
            <v>#N/A</v>
          </cell>
          <cell r="AY85">
            <v>34912.9</v>
          </cell>
        </row>
        <row r="86">
          <cell r="A86">
            <v>75</v>
          </cell>
          <cell r="B86">
            <v>75</v>
          </cell>
          <cell r="C86">
            <v>70</v>
          </cell>
          <cell r="D86" t="str">
            <v>5.2.</v>
          </cell>
          <cell r="E86" t="str">
            <v>Acero Estructural - Infraestructura</v>
          </cell>
          <cell r="F86" t="str">
            <v>[kg]</v>
          </cell>
          <cell r="Q86">
            <v>0</v>
          </cell>
          <cell r="R86">
            <v>1.0680000000000001</v>
          </cell>
          <cell r="S86">
            <v>0</v>
          </cell>
          <cell r="X86">
            <v>0</v>
          </cell>
          <cell r="Y86">
            <v>1.0680000000000001</v>
          </cell>
          <cell r="Z86">
            <v>0</v>
          </cell>
          <cell r="AE86">
            <v>0</v>
          </cell>
          <cell r="AF86">
            <v>1.0680000000000001</v>
          </cell>
          <cell r="AG86">
            <v>0</v>
          </cell>
          <cell r="AI86">
            <v>13250.165896653123</v>
          </cell>
          <cell r="AL86">
            <v>13913</v>
          </cell>
          <cell r="AM86">
            <v>1.0680000000000001</v>
          </cell>
          <cell r="AN86">
            <v>14859.08</v>
          </cell>
          <cell r="AP86">
            <v>8002.0675317928844</v>
          </cell>
          <cell r="AS86">
            <v>8403</v>
          </cell>
          <cell r="AT86">
            <v>1.0680000000000001</v>
          </cell>
          <cell r="AU86">
            <v>8974.4</v>
          </cell>
          <cell r="AW86">
            <v>22316</v>
          </cell>
          <cell r="AX86" t="e">
            <v>#N/A</v>
          </cell>
          <cell r="AY86">
            <v>23833.48</v>
          </cell>
        </row>
        <row r="87">
          <cell r="A87">
            <v>76</v>
          </cell>
          <cell r="B87">
            <v>76</v>
          </cell>
          <cell r="C87">
            <v>71</v>
          </cell>
          <cell r="D87" t="str">
            <v>5.3.</v>
          </cell>
          <cell r="E87" t="str">
            <v>Apoyo De Neopreno Compuesto</v>
          </cell>
          <cell r="F87" t="str">
            <v>[dm³]</v>
          </cell>
          <cell r="Q87">
            <v>0</v>
          </cell>
          <cell r="R87">
            <v>32.183</v>
          </cell>
          <cell r="S87">
            <v>0</v>
          </cell>
          <cell r="X87">
            <v>0</v>
          </cell>
          <cell r="Y87">
            <v>32.183</v>
          </cell>
          <cell r="Z87">
            <v>0</v>
          </cell>
          <cell r="AE87">
            <v>0</v>
          </cell>
          <cell r="AF87">
            <v>32.183</v>
          </cell>
          <cell r="AG87">
            <v>0</v>
          </cell>
          <cell r="AI87">
            <v>207.36</v>
          </cell>
          <cell r="AL87">
            <v>218</v>
          </cell>
          <cell r="AM87">
            <v>32.183</v>
          </cell>
          <cell r="AN87">
            <v>7015.89</v>
          </cell>
          <cell r="AP87">
            <v>76.8</v>
          </cell>
          <cell r="AS87">
            <v>81</v>
          </cell>
          <cell r="AT87">
            <v>32.183</v>
          </cell>
          <cell r="AU87">
            <v>2606.8200000000002</v>
          </cell>
          <cell r="AW87">
            <v>299</v>
          </cell>
          <cell r="AX87" t="e">
            <v>#N/A</v>
          </cell>
          <cell r="AY87">
            <v>9622.7100000000009</v>
          </cell>
        </row>
        <row r="88">
          <cell r="A88">
            <v>77</v>
          </cell>
          <cell r="B88">
            <v>77</v>
          </cell>
          <cell r="C88">
            <v>72</v>
          </cell>
          <cell r="D88" t="str">
            <v>5.4.</v>
          </cell>
          <cell r="E88" t="str">
            <v>Pilotes d=1.20m - suelo (Excavación, Hº, Acero, Control)</v>
          </cell>
          <cell r="F88" t="str">
            <v>[m]</v>
          </cell>
          <cell r="Q88">
            <v>0</v>
          </cell>
          <cell r="R88">
            <v>515.56399999999996</v>
          </cell>
          <cell r="S88">
            <v>0</v>
          </cell>
          <cell r="X88">
            <v>0</v>
          </cell>
          <cell r="Y88">
            <v>515.56399999999996</v>
          </cell>
          <cell r="Z88">
            <v>0</v>
          </cell>
          <cell r="AE88">
            <v>0</v>
          </cell>
          <cell r="AF88">
            <v>515.56399999999996</v>
          </cell>
          <cell r="AG88">
            <v>0</v>
          </cell>
          <cell r="AI88">
            <v>234</v>
          </cell>
          <cell r="AL88">
            <v>258</v>
          </cell>
          <cell r="AM88">
            <v>504.41399999999999</v>
          </cell>
          <cell r="AN88">
            <v>130138.81</v>
          </cell>
          <cell r="AP88">
            <v>54.06</v>
          </cell>
          <cell r="AS88">
            <v>60</v>
          </cell>
          <cell r="AT88">
            <v>504.41399999999999</v>
          </cell>
          <cell r="AU88">
            <v>30264.84</v>
          </cell>
          <cell r="AW88">
            <v>318</v>
          </cell>
          <cell r="AX88" t="e">
            <v>#N/A</v>
          </cell>
          <cell r="AY88">
            <v>160403.65</v>
          </cell>
        </row>
        <row r="89">
          <cell r="A89">
            <v>78</v>
          </cell>
          <cell r="B89">
            <v>78</v>
          </cell>
          <cell r="C89">
            <v>73</v>
          </cell>
          <cell r="D89" t="str">
            <v>5.5.</v>
          </cell>
          <cell r="E89" t="str">
            <v>Pilotes d=1.20m - roca (Excavación, Hº, Acero, Control)</v>
          </cell>
          <cell r="F89" t="str">
            <v>[m]</v>
          </cell>
          <cell r="Q89">
            <v>0</v>
          </cell>
          <cell r="R89">
            <v>719.79899999999998</v>
          </cell>
          <cell r="S89">
            <v>0</v>
          </cell>
          <cell r="X89">
            <v>0</v>
          </cell>
          <cell r="Y89">
            <v>719.79899999999998</v>
          </cell>
          <cell r="Z89">
            <v>0</v>
          </cell>
          <cell r="AE89">
            <v>0</v>
          </cell>
          <cell r="AF89">
            <v>719.79899999999998</v>
          </cell>
          <cell r="AG89">
            <v>0</v>
          </cell>
          <cell r="AI89">
            <v>0</v>
          </cell>
          <cell r="AL89">
            <v>0</v>
          </cell>
          <cell r="AM89">
            <v>708.649</v>
          </cell>
          <cell r="AN89">
            <v>0</v>
          </cell>
          <cell r="AP89">
            <v>8.94</v>
          </cell>
          <cell r="AS89">
            <v>10</v>
          </cell>
          <cell r="AT89">
            <v>708.649</v>
          </cell>
          <cell r="AU89">
            <v>7086.49</v>
          </cell>
          <cell r="AW89">
            <v>10</v>
          </cell>
          <cell r="AX89" t="e">
            <v>#N/A</v>
          </cell>
          <cell r="AY89">
            <v>7086.49</v>
          </cell>
        </row>
        <row r="90">
          <cell r="A90">
            <v>79</v>
          </cell>
          <cell r="B90">
            <v>79</v>
          </cell>
          <cell r="C90">
            <v>74</v>
          </cell>
          <cell r="D90" t="str">
            <v>5.6.</v>
          </cell>
          <cell r="E90" t="str">
            <v>Panel de Hº e=20cm</v>
          </cell>
          <cell r="F90" t="str">
            <v>[m²]</v>
          </cell>
          <cell r="Q90">
            <v>0</v>
          </cell>
          <cell r="R90">
            <v>20.331</v>
          </cell>
          <cell r="S90">
            <v>0</v>
          </cell>
          <cell r="X90">
            <v>0</v>
          </cell>
          <cell r="Y90">
            <v>20.331</v>
          </cell>
          <cell r="Z90">
            <v>0</v>
          </cell>
          <cell r="AE90">
            <v>0</v>
          </cell>
          <cell r="AF90">
            <v>20.331</v>
          </cell>
          <cell r="AG90">
            <v>0</v>
          </cell>
          <cell r="AI90">
            <v>225.14</v>
          </cell>
          <cell r="AL90">
            <v>237</v>
          </cell>
          <cell r="AM90">
            <v>21.39</v>
          </cell>
          <cell r="AN90">
            <v>5069.43</v>
          </cell>
          <cell r="AP90">
            <v>340.6</v>
          </cell>
          <cell r="AS90">
            <v>358</v>
          </cell>
          <cell r="AT90">
            <v>21.39</v>
          </cell>
          <cell r="AU90">
            <v>7657.62</v>
          </cell>
          <cell r="AW90">
            <v>595</v>
          </cell>
          <cell r="AX90" t="e">
            <v>#N/A</v>
          </cell>
          <cell r="AY90">
            <v>12727.05</v>
          </cell>
        </row>
        <row r="91">
          <cell r="A91">
            <v>80</v>
          </cell>
          <cell r="B91">
            <v>80</v>
          </cell>
          <cell r="C91">
            <v>75</v>
          </cell>
          <cell r="D91" t="str">
            <v>5.7.</v>
          </cell>
          <cell r="E91" t="str">
            <v>Geomalla Uniaxial Tipo U4</v>
          </cell>
          <cell r="F91" t="str">
            <v>[m²]</v>
          </cell>
          <cell r="Q91">
            <v>0</v>
          </cell>
          <cell r="R91">
            <v>6.444</v>
          </cell>
          <cell r="S91">
            <v>0</v>
          </cell>
          <cell r="X91">
            <v>0</v>
          </cell>
          <cell r="Y91">
            <v>6.444</v>
          </cell>
          <cell r="Z91">
            <v>0</v>
          </cell>
          <cell r="AE91">
            <v>0</v>
          </cell>
          <cell r="AF91">
            <v>6.444</v>
          </cell>
          <cell r="AG91">
            <v>0</v>
          </cell>
          <cell r="AI91">
            <v>428.77209599999992</v>
          </cell>
          <cell r="AL91">
            <v>451</v>
          </cell>
          <cell r="AM91">
            <v>6.444</v>
          </cell>
          <cell r="AN91">
            <v>2906.24</v>
          </cell>
          <cell r="AP91">
            <v>803.61302399999988</v>
          </cell>
          <cell r="AS91">
            <v>844</v>
          </cell>
          <cell r="AT91">
            <v>6.444</v>
          </cell>
          <cell r="AU91">
            <v>5438.74</v>
          </cell>
          <cell r="AW91">
            <v>1295</v>
          </cell>
          <cell r="AX91" t="e">
            <v>#N/A</v>
          </cell>
          <cell r="AY91">
            <v>8344.98</v>
          </cell>
        </row>
        <row r="92">
          <cell r="A92">
            <v>81</v>
          </cell>
          <cell r="B92">
            <v>81</v>
          </cell>
          <cell r="C92">
            <v>76</v>
          </cell>
          <cell r="D92" t="str">
            <v>5.8.</v>
          </cell>
          <cell r="E92" t="str">
            <v>Geomalla Uniaxial Tipo U6</v>
          </cell>
          <cell r="F92" t="str">
            <v>[m²]</v>
          </cell>
          <cell r="Q92">
            <v>0</v>
          </cell>
          <cell r="R92">
            <v>11.339</v>
          </cell>
          <cell r="S92">
            <v>0</v>
          </cell>
          <cell r="X92">
            <v>0</v>
          </cell>
          <cell r="Y92">
            <v>11.339</v>
          </cell>
          <cell r="Z92">
            <v>0</v>
          </cell>
          <cell r="AE92">
            <v>0</v>
          </cell>
          <cell r="AF92">
            <v>11.339</v>
          </cell>
          <cell r="AG92">
            <v>0</v>
          </cell>
          <cell r="AI92">
            <v>1026.6963839999999</v>
          </cell>
          <cell r="AL92">
            <v>1079</v>
          </cell>
          <cell r="AM92">
            <v>11.339</v>
          </cell>
          <cell r="AN92">
            <v>12234.78</v>
          </cell>
          <cell r="AP92">
            <v>2805.9865679999994</v>
          </cell>
          <cell r="AS92">
            <v>2947</v>
          </cell>
          <cell r="AT92">
            <v>11.339</v>
          </cell>
          <cell r="AU92">
            <v>33416.03</v>
          </cell>
          <cell r="AW92">
            <v>4026</v>
          </cell>
          <cell r="AX92" t="e">
            <v>#N/A</v>
          </cell>
          <cell r="AY92">
            <v>45650.81</v>
          </cell>
        </row>
        <row r="93">
          <cell r="A93">
            <v>82</v>
          </cell>
          <cell r="B93">
            <v>82</v>
          </cell>
          <cell r="C93">
            <v>77</v>
          </cell>
          <cell r="D93" t="str">
            <v>5.9.</v>
          </cell>
          <cell r="E93" t="str">
            <v>Geomalla Biaxial Tipo B6</v>
          </cell>
          <cell r="F93" t="str">
            <v>[m²]</v>
          </cell>
          <cell r="Q93">
            <v>0</v>
          </cell>
          <cell r="R93">
            <v>4.7190000000000003</v>
          </cell>
          <cell r="S93">
            <v>0</v>
          </cell>
          <cell r="X93">
            <v>0</v>
          </cell>
          <cell r="Y93">
            <v>4.7190000000000003</v>
          </cell>
          <cell r="Z93">
            <v>0</v>
          </cell>
          <cell r="AE93">
            <v>0</v>
          </cell>
          <cell r="AF93">
            <v>4.7190000000000003</v>
          </cell>
          <cell r="AG93">
            <v>0</v>
          </cell>
          <cell r="AI93">
            <v>0</v>
          </cell>
          <cell r="AL93">
            <v>0</v>
          </cell>
          <cell r="AM93">
            <v>4.7190000000000003</v>
          </cell>
          <cell r="AN93">
            <v>0</v>
          </cell>
          <cell r="AP93">
            <v>0</v>
          </cell>
          <cell r="AS93">
            <v>0</v>
          </cell>
          <cell r="AT93">
            <v>4.7190000000000003</v>
          </cell>
          <cell r="AU93">
            <v>0</v>
          </cell>
          <cell r="AW93">
            <v>0</v>
          </cell>
          <cell r="AX93" t="e">
            <v>#N/A</v>
          </cell>
          <cell r="AY93">
            <v>0</v>
          </cell>
        </row>
        <row r="94">
          <cell r="A94">
            <v>83</v>
          </cell>
          <cell r="B94">
            <v>83</v>
          </cell>
          <cell r="C94">
            <v>78</v>
          </cell>
          <cell r="D94" t="str">
            <v>5.10.</v>
          </cell>
          <cell r="E94" t="str">
            <v>Geotextil 200 g/m²</v>
          </cell>
          <cell r="F94" t="str">
            <v>[m²]</v>
          </cell>
          <cell r="Q94">
            <v>0</v>
          </cell>
          <cell r="R94">
            <v>2.6890000000000001</v>
          </cell>
          <cell r="S94">
            <v>0</v>
          </cell>
          <cell r="X94">
            <v>0</v>
          </cell>
          <cell r="Y94">
            <v>2.6890000000000001</v>
          </cell>
          <cell r="Z94">
            <v>0</v>
          </cell>
          <cell r="AE94">
            <v>0</v>
          </cell>
          <cell r="AF94">
            <v>2.6890000000000001</v>
          </cell>
          <cell r="AG94">
            <v>0</v>
          </cell>
          <cell r="AI94">
            <v>727.14600000000007</v>
          </cell>
          <cell r="AL94">
            <v>764</v>
          </cell>
          <cell r="AM94">
            <v>2.6890000000000001</v>
          </cell>
          <cell r="AN94">
            <v>2054.4</v>
          </cell>
          <cell r="AP94">
            <v>991.21399999999983</v>
          </cell>
          <cell r="AS94">
            <v>1041</v>
          </cell>
          <cell r="AT94">
            <v>2.6890000000000001</v>
          </cell>
          <cell r="AU94">
            <v>2799.25</v>
          </cell>
          <cell r="AW94">
            <v>1805</v>
          </cell>
          <cell r="AX94" t="e">
            <v>#N/A</v>
          </cell>
          <cell r="AY94">
            <v>4853.6499999999996</v>
          </cell>
        </row>
        <row r="95">
          <cell r="A95">
            <v>84</v>
          </cell>
          <cell r="B95">
            <v>84</v>
          </cell>
          <cell r="C95">
            <v>79</v>
          </cell>
          <cell r="D95" t="str">
            <v>5.11.</v>
          </cell>
          <cell r="E95" t="str">
            <v>Hormigon Simple Tipo "B"</v>
          </cell>
          <cell r="F95" t="str">
            <v>[m³]</v>
          </cell>
          <cell r="Q95">
            <v>0</v>
          </cell>
          <cell r="R95">
            <v>101.655</v>
          </cell>
          <cell r="S95">
            <v>0</v>
          </cell>
          <cell r="X95">
            <v>0</v>
          </cell>
          <cell r="Y95">
            <v>101.655</v>
          </cell>
          <cell r="Z95">
            <v>0</v>
          </cell>
          <cell r="AE95">
            <v>0</v>
          </cell>
          <cell r="AF95">
            <v>101.655</v>
          </cell>
          <cell r="AG95">
            <v>0</v>
          </cell>
          <cell r="AI95">
            <v>6.9962400000000002</v>
          </cell>
          <cell r="AL95">
            <v>8</v>
          </cell>
          <cell r="AM95">
            <v>100.264</v>
          </cell>
          <cell r="AN95">
            <v>802.11</v>
          </cell>
          <cell r="AP95">
            <v>6.9962400000000002</v>
          </cell>
          <cell r="AS95">
            <v>8</v>
          </cell>
          <cell r="AT95">
            <v>100.264</v>
          </cell>
          <cell r="AU95">
            <v>802.11</v>
          </cell>
          <cell r="AW95">
            <v>16</v>
          </cell>
          <cell r="AX95" t="e">
            <v>#N/A</v>
          </cell>
          <cell r="AY95">
            <v>1604.22</v>
          </cell>
        </row>
        <row r="96">
          <cell r="A96">
            <v>85</v>
          </cell>
          <cell r="B96">
            <v>85</v>
          </cell>
          <cell r="C96">
            <v>80</v>
          </cell>
          <cell r="D96" t="str">
            <v>5.12.</v>
          </cell>
          <cell r="E96" t="str">
            <v>Hormigon Simple Tipo "E"</v>
          </cell>
          <cell r="F96" t="str">
            <v>[m³]</v>
          </cell>
          <cell r="Q96">
            <v>0</v>
          </cell>
          <cell r="R96">
            <v>71.268000000000001</v>
          </cell>
          <cell r="S96">
            <v>0</v>
          </cell>
          <cell r="X96">
            <v>0</v>
          </cell>
          <cell r="Y96">
            <v>71.268000000000001</v>
          </cell>
          <cell r="Z96">
            <v>0</v>
          </cell>
          <cell r="AE96">
            <v>0</v>
          </cell>
          <cell r="AF96">
            <v>71.268000000000001</v>
          </cell>
          <cell r="AG96">
            <v>0</v>
          </cell>
          <cell r="AI96">
            <v>0</v>
          </cell>
          <cell r="AL96">
            <v>0</v>
          </cell>
          <cell r="AM96">
            <v>69.900999999999996</v>
          </cell>
          <cell r="AN96">
            <v>0</v>
          </cell>
          <cell r="AP96">
            <v>0</v>
          </cell>
          <cell r="AS96">
            <v>0</v>
          </cell>
          <cell r="AT96">
            <v>69.900999999999996</v>
          </cell>
          <cell r="AU96">
            <v>0</v>
          </cell>
          <cell r="AW96">
            <v>0</v>
          </cell>
          <cell r="AX96" t="e">
            <v>#N/A</v>
          </cell>
          <cell r="AY96">
            <v>0</v>
          </cell>
        </row>
        <row r="97">
          <cell r="A97">
            <v>86</v>
          </cell>
          <cell r="B97">
            <v>86</v>
          </cell>
          <cell r="C97">
            <v>81</v>
          </cell>
          <cell r="D97" t="str">
            <v>5.13.</v>
          </cell>
          <cell r="E97" t="str">
            <v>Excavacion Común Para Estructuras</v>
          </cell>
          <cell r="F97" t="str">
            <v>[m³]</v>
          </cell>
          <cell r="Q97">
            <v>0</v>
          </cell>
          <cell r="R97">
            <v>1.738</v>
          </cell>
          <cell r="S97">
            <v>0</v>
          </cell>
          <cell r="X97">
            <v>0</v>
          </cell>
          <cell r="Y97">
            <v>1.738</v>
          </cell>
          <cell r="Z97">
            <v>0</v>
          </cell>
          <cell r="AE97">
            <v>0</v>
          </cell>
          <cell r="AF97">
            <v>1.738</v>
          </cell>
          <cell r="AG97">
            <v>0</v>
          </cell>
          <cell r="AI97">
            <v>483.19300000000004</v>
          </cell>
          <cell r="AL97">
            <v>508</v>
          </cell>
          <cell r="AM97">
            <v>1.738</v>
          </cell>
          <cell r="AN97">
            <v>882.9</v>
          </cell>
          <cell r="AP97">
            <v>803.24399999999991</v>
          </cell>
          <cell r="AS97">
            <v>844</v>
          </cell>
          <cell r="AT97">
            <v>1.738</v>
          </cell>
          <cell r="AU97">
            <v>1466.87</v>
          </cell>
          <cell r="AW97">
            <v>1352</v>
          </cell>
          <cell r="AX97" t="e">
            <v>#N/A</v>
          </cell>
          <cell r="AY97">
            <v>2349.77</v>
          </cell>
        </row>
        <row r="98">
          <cell r="A98">
            <v>87</v>
          </cell>
          <cell r="B98">
            <v>87</v>
          </cell>
          <cell r="C98">
            <v>82</v>
          </cell>
          <cell r="D98" t="str">
            <v>5.14.</v>
          </cell>
          <cell r="E98" t="str">
            <v>Excavacion Con Agotamiento y Entibado</v>
          </cell>
          <cell r="F98" t="str">
            <v>[m³]</v>
          </cell>
          <cell r="Q98">
            <v>0</v>
          </cell>
          <cell r="R98">
            <v>7.34</v>
          </cell>
          <cell r="S98">
            <v>0</v>
          </cell>
          <cell r="X98">
            <v>0</v>
          </cell>
          <cell r="Y98">
            <v>7.34</v>
          </cell>
          <cell r="Z98">
            <v>0</v>
          </cell>
          <cell r="AE98">
            <v>0</v>
          </cell>
          <cell r="AF98">
            <v>7.34</v>
          </cell>
          <cell r="AG98">
            <v>0</v>
          </cell>
          <cell r="AI98">
            <v>0</v>
          </cell>
          <cell r="AL98">
            <v>0</v>
          </cell>
          <cell r="AM98">
            <v>7.34</v>
          </cell>
          <cell r="AN98">
            <v>0</v>
          </cell>
          <cell r="AP98">
            <v>0</v>
          </cell>
          <cell r="AS98">
            <v>0</v>
          </cell>
          <cell r="AT98">
            <v>7.34</v>
          </cell>
          <cell r="AU98">
            <v>0</v>
          </cell>
          <cell r="AW98">
            <v>0</v>
          </cell>
          <cell r="AX98" t="e">
            <v>#N/A</v>
          </cell>
          <cell r="AY98">
            <v>0</v>
          </cell>
        </row>
        <row r="99">
          <cell r="A99">
            <v>88</v>
          </cell>
          <cell r="B99">
            <v>88</v>
          </cell>
          <cell r="C99">
            <v>83</v>
          </cell>
          <cell r="D99" t="str">
            <v>5.15.</v>
          </cell>
          <cell r="E99" t="str">
            <v>Relleno Seleccionado Para Geomallas uniaxiales</v>
          </cell>
          <cell r="F99" t="str">
            <v>[m³]</v>
          </cell>
          <cell r="Q99">
            <v>0</v>
          </cell>
          <cell r="R99">
            <v>18.710999999999999</v>
          </cell>
          <cell r="S99">
            <v>0</v>
          </cell>
          <cell r="X99">
            <v>0</v>
          </cell>
          <cell r="Y99">
            <v>18.710999999999999</v>
          </cell>
          <cell r="Z99">
            <v>0</v>
          </cell>
          <cell r="AE99">
            <v>0</v>
          </cell>
          <cell r="AF99">
            <v>18.710999999999999</v>
          </cell>
          <cell r="AG99">
            <v>0</v>
          </cell>
          <cell r="AI99">
            <v>1673.5605</v>
          </cell>
          <cell r="AL99">
            <v>1758</v>
          </cell>
          <cell r="AM99">
            <v>8.9600000000000009</v>
          </cell>
          <cell r="AN99">
            <v>15751.68</v>
          </cell>
          <cell r="AP99">
            <v>3027.7474999999999</v>
          </cell>
          <cell r="AS99">
            <v>3180</v>
          </cell>
          <cell r="AT99">
            <v>8.9600000000000009</v>
          </cell>
          <cell r="AU99">
            <v>28492.799999999999</v>
          </cell>
          <cell r="AW99">
            <v>4938</v>
          </cell>
          <cell r="AX99" t="e">
            <v>#N/A</v>
          </cell>
          <cell r="AY99">
            <v>44244.479999999996</v>
          </cell>
        </row>
        <row r="100">
          <cell r="A100">
            <v>89</v>
          </cell>
          <cell r="B100">
            <v>89</v>
          </cell>
          <cell r="C100">
            <v>84</v>
          </cell>
          <cell r="D100" t="str">
            <v>5.16.</v>
          </cell>
          <cell r="E100" t="str">
            <v>Relleno Seleccionado Para Geomallas biaxiales</v>
          </cell>
          <cell r="F100" t="str">
            <v>[m³]</v>
          </cell>
          <cell r="Q100">
            <v>0</v>
          </cell>
          <cell r="R100">
            <v>18.710999999999999</v>
          </cell>
          <cell r="S100">
            <v>0</v>
          </cell>
          <cell r="X100">
            <v>0</v>
          </cell>
          <cell r="Y100">
            <v>18.710999999999999</v>
          </cell>
          <cell r="Z100">
            <v>0</v>
          </cell>
          <cell r="AE100">
            <v>0</v>
          </cell>
          <cell r="AF100">
            <v>18.710999999999999</v>
          </cell>
          <cell r="AG100">
            <v>0</v>
          </cell>
          <cell r="AI100">
            <v>0</v>
          </cell>
          <cell r="AL100">
            <v>0</v>
          </cell>
          <cell r="AM100">
            <v>8.9600000000000009</v>
          </cell>
          <cell r="AN100">
            <v>0</v>
          </cell>
          <cell r="AP100">
            <v>0</v>
          </cell>
          <cell r="AS100">
            <v>0</v>
          </cell>
          <cell r="AT100">
            <v>8.9600000000000009</v>
          </cell>
          <cell r="AU100">
            <v>0</v>
          </cell>
          <cell r="AW100">
            <v>0</v>
          </cell>
          <cell r="AX100" t="e">
            <v>#N/A</v>
          </cell>
          <cell r="AY100">
            <v>0</v>
          </cell>
        </row>
        <row r="101">
          <cell r="A101">
            <v>90</v>
          </cell>
          <cell r="B101">
            <v>90</v>
          </cell>
          <cell r="C101">
            <v>85</v>
          </cell>
          <cell r="D101" t="str">
            <v>5.17.</v>
          </cell>
          <cell r="E101" t="str">
            <v>Relleno Compactado Para Estructuras</v>
          </cell>
          <cell r="F101" t="str">
            <v>[m³]</v>
          </cell>
          <cell r="Q101">
            <v>0</v>
          </cell>
          <cell r="R101">
            <v>3.399</v>
          </cell>
          <cell r="S101">
            <v>0</v>
          </cell>
          <cell r="X101">
            <v>0</v>
          </cell>
          <cell r="Y101">
            <v>3.399</v>
          </cell>
          <cell r="Z101">
            <v>0</v>
          </cell>
          <cell r="AE101">
            <v>0</v>
          </cell>
          <cell r="AF101">
            <v>3.399</v>
          </cell>
          <cell r="AG101">
            <v>0</v>
          </cell>
          <cell r="AI101">
            <v>210.63159999999999</v>
          </cell>
          <cell r="AL101">
            <v>222</v>
          </cell>
          <cell r="AM101">
            <v>3.399</v>
          </cell>
          <cell r="AN101">
            <v>754.58</v>
          </cell>
          <cell r="AP101">
            <v>470.22959999999995</v>
          </cell>
          <cell r="AS101">
            <v>494</v>
          </cell>
          <cell r="AT101">
            <v>3.399</v>
          </cell>
          <cell r="AU101">
            <v>1679.11</v>
          </cell>
          <cell r="AW101">
            <v>716</v>
          </cell>
          <cell r="AX101" t="e">
            <v>#N/A</v>
          </cell>
          <cell r="AY101">
            <v>2433.69</v>
          </cell>
        </row>
        <row r="102">
          <cell r="A102">
            <v>91</v>
          </cell>
          <cell r="B102">
            <v>91</v>
          </cell>
          <cell r="C102">
            <v>86</v>
          </cell>
          <cell r="D102" t="str">
            <v>5.18.</v>
          </cell>
          <cell r="E102" t="str">
            <v>Excavacion en Roca Para Estructuras</v>
          </cell>
          <cell r="F102" t="str">
            <v>[m³]</v>
          </cell>
          <cell r="Q102">
            <v>0</v>
          </cell>
          <cell r="R102">
            <v>4.133</v>
          </cell>
          <cell r="S102">
            <v>0</v>
          </cell>
          <cell r="X102">
            <v>0</v>
          </cell>
          <cell r="Y102">
            <v>4.133</v>
          </cell>
          <cell r="Z102">
            <v>0</v>
          </cell>
          <cell r="AE102">
            <v>0</v>
          </cell>
          <cell r="AF102">
            <v>4.133</v>
          </cell>
          <cell r="AG102">
            <v>0</v>
          </cell>
          <cell r="AI102">
            <v>0</v>
          </cell>
          <cell r="AL102">
            <v>0</v>
          </cell>
          <cell r="AM102">
            <v>4.133</v>
          </cell>
          <cell r="AN102">
            <v>0</v>
          </cell>
          <cell r="AP102">
            <v>0</v>
          </cell>
          <cell r="AS102">
            <v>0</v>
          </cell>
          <cell r="AT102">
            <v>4.133</v>
          </cell>
          <cell r="AU102">
            <v>0</v>
          </cell>
          <cell r="AW102">
            <v>0</v>
          </cell>
          <cell r="AX102" t="e">
            <v>#N/A</v>
          </cell>
          <cell r="AY102">
            <v>0</v>
          </cell>
        </row>
        <row r="103">
          <cell r="A103">
            <v>92</v>
          </cell>
          <cell r="B103" t="str">
            <v>X</v>
          </cell>
          <cell r="C103">
            <v>86</v>
          </cell>
          <cell r="D103">
            <v>6</v>
          </cell>
          <cell r="E103" t="str">
            <v>OBRAS COMPLEMENTARIAS (PUENTES)</v>
          </cell>
          <cell r="I103" t="str">
            <v>Imprevistos</v>
          </cell>
          <cell r="K103">
            <v>0.1</v>
          </cell>
          <cell r="S103">
            <v>0</v>
          </cell>
          <cell r="Z103">
            <v>0</v>
          </cell>
          <cell r="AG103">
            <v>0</v>
          </cell>
          <cell r="AN103">
            <v>214321.85999999993</v>
          </cell>
          <cell r="AU103">
            <v>143746.01999999999</v>
          </cell>
          <cell r="AY103">
            <v>358067.87999999995</v>
          </cell>
        </row>
        <row r="104">
          <cell r="A104">
            <v>93</v>
          </cell>
          <cell r="B104">
            <v>93</v>
          </cell>
          <cell r="C104">
            <v>87</v>
          </cell>
          <cell r="D104" t="str">
            <v>6.1.</v>
          </cell>
          <cell r="E104" t="str">
            <v>Gaviones Tipo Colchoneta e=0.23m</v>
          </cell>
          <cell r="F104" t="str">
            <v>[m²]</v>
          </cell>
          <cell r="Q104">
            <v>0</v>
          </cell>
          <cell r="R104">
            <v>10.781000000000001</v>
          </cell>
          <cell r="S104">
            <v>0</v>
          </cell>
          <cell r="X104">
            <v>0</v>
          </cell>
          <cell r="Y104">
            <v>10.781000000000001</v>
          </cell>
          <cell r="Z104">
            <v>0</v>
          </cell>
          <cell r="AE104">
            <v>0</v>
          </cell>
          <cell r="AF104">
            <v>10.781000000000001</v>
          </cell>
          <cell r="AG104">
            <v>0</v>
          </cell>
          <cell r="AI104">
            <v>6476.5240000000003</v>
          </cell>
          <cell r="AL104">
            <v>6801</v>
          </cell>
          <cell r="AM104">
            <v>10.49</v>
          </cell>
          <cell r="AN104">
            <v>71342.490000000005</v>
          </cell>
          <cell r="AP104">
            <v>1035.3564999999999</v>
          </cell>
          <cell r="AS104">
            <v>1088</v>
          </cell>
          <cell r="AT104">
            <v>10.49</v>
          </cell>
          <cell r="AU104">
            <v>11413.12</v>
          </cell>
          <cell r="AW104">
            <v>7889</v>
          </cell>
          <cell r="AX104" t="e">
            <v>#N/A</v>
          </cell>
          <cell r="AY104">
            <v>82755.61</v>
          </cell>
        </row>
        <row r="105">
          <cell r="A105">
            <v>94</v>
          </cell>
          <cell r="B105">
            <v>94</v>
          </cell>
          <cell r="C105">
            <v>88</v>
          </cell>
          <cell r="D105" t="str">
            <v>6.2.</v>
          </cell>
          <cell r="E105" t="str">
            <v>Gaviones Tipo Colchoneta e=0.30m</v>
          </cell>
          <cell r="F105" t="str">
            <v>[m²]</v>
          </cell>
          <cell r="Q105">
            <v>0</v>
          </cell>
          <cell r="R105">
            <v>14.061999999999999</v>
          </cell>
          <cell r="S105">
            <v>0</v>
          </cell>
          <cell r="X105">
            <v>0</v>
          </cell>
          <cell r="Y105">
            <v>14.061999999999999</v>
          </cell>
          <cell r="Z105">
            <v>0</v>
          </cell>
          <cell r="AE105">
            <v>0</v>
          </cell>
          <cell r="AF105">
            <v>14.061999999999999</v>
          </cell>
          <cell r="AG105">
            <v>0</v>
          </cell>
          <cell r="AI105">
            <v>343.8845</v>
          </cell>
          <cell r="AL105">
            <v>362</v>
          </cell>
          <cell r="AM105">
            <v>13.682</v>
          </cell>
          <cell r="AN105">
            <v>4952.88</v>
          </cell>
          <cell r="AP105">
            <v>416.16199999999992</v>
          </cell>
          <cell r="AS105">
            <v>437</v>
          </cell>
          <cell r="AT105">
            <v>13.682</v>
          </cell>
          <cell r="AU105">
            <v>5979.03</v>
          </cell>
          <cell r="AW105">
            <v>799</v>
          </cell>
          <cell r="AX105" t="e">
            <v>#N/A</v>
          </cell>
          <cell r="AY105">
            <v>10931.91</v>
          </cell>
        </row>
        <row r="106">
          <cell r="A106">
            <v>95</v>
          </cell>
          <cell r="B106">
            <v>95</v>
          </cell>
          <cell r="C106">
            <v>89</v>
          </cell>
          <cell r="D106" t="str">
            <v>6.3.</v>
          </cell>
          <cell r="E106" t="str">
            <v>Gaviones Tipo Cajón</v>
          </cell>
          <cell r="F106" t="str">
            <v>[m³]</v>
          </cell>
          <cell r="Q106">
            <v>0</v>
          </cell>
          <cell r="R106">
            <v>36.311999999999998</v>
          </cell>
          <cell r="S106">
            <v>0</v>
          </cell>
          <cell r="X106">
            <v>0</v>
          </cell>
          <cell r="Y106">
            <v>36.311999999999998</v>
          </cell>
          <cell r="Z106">
            <v>0</v>
          </cell>
          <cell r="AE106">
            <v>0</v>
          </cell>
          <cell r="AF106">
            <v>36.311999999999998</v>
          </cell>
          <cell r="AG106">
            <v>0</v>
          </cell>
          <cell r="AI106">
            <v>49.6875</v>
          </cell>
          <cell r="AL106">
            <v>53</v>
          </cell>
          <cell r="AM106">
            <v>35.045000000000002</v>
          </cell>
          <cell r="AN106">
            <v>1857.39</v>
          </cell>
          <cell r="AP106">
            <v>65.976600000000005</v>
          </cell>
          <cell r="AS106">
            <v>70</v>
          </cell>
          <cell r="AT106">
            <v>35.045000000000002</v>
          </cell>
          <cell r="AU106">
            <v>2453.15</v>
          </cell>
          <cell r="AW106">
            <v>123</v>
          </cell>
          <cell r="AX106" t="e">
            <v>#N/A</v>
          </cell>
          <cell r="AY106">
            <v>4310.54</v>
          </cell>
        </row>
        <row r="107">
          <cell r="A107">
            <v>96</v>
          </cell>
          <cell r="B107">
            <v>96</v>
          </cell>
          <cell r="C107">
            <v>90</v>
          </cell>
          <cell r="D107" t="str">
            <v>6.4.</v>
          </cell>
          <cell r="E107" t="str">
            <v>Excavación para Gaviones</v>
          </cell>
          <cell r="F107" t="str">
            <v>[m³]</v>
          </cell>
          <cell r="Q107">
            <v>0</v>
          </cell>
          <cell r="R107">
            <v>2.1859999999999999</v>
          </cell>
          <cell r="S107">
            <v>0</v>
          </cell>
          <cell r="V107">
            <v>11</v>
          </cell>
          <cell r="X107">
            <v>0</v>
          </cell>
          <cell r="Y107">
            <v>2.1859999999999999</v>
          </cell>
          <cell r="Z107">
            <v>0</v>
          </cell>
          <cell r="AC107">
            <v>11</v>
          </cell>
          <cell r="AE107">
            <v>0</v>
          </cell>
          <cell r="AF107">
            <v>2.1859999999999999</v>
          </cell>
          <cell r="AG107">
            <v>0</v>
          </cell>
          <cell r="AI107">
            <v>34.78125</v>
          </cell>
          <cell r="AL107">
            <v>37</v>
          </cell>
          <cell r="AM107">
            <v>2.1859999999999999</v>
          </cell>
          <cell r="AN107">
            <v>80.88</v>
          </cell>
          <cell r="AP107">
            <v>46.183620000000005</v>
          </cell>
          <cell r="AS107">
            <v>49</v>
          </cell>
          <cell r="AT107">
            <v>2.1859999999999999</v>
          </cell>
          <cell r="AU107">
            <v>107.11</v>
          </cell>
          <cell r="AW107">
            <v>86</v>
          </cell>
          <cell r="AX107" t="e">
            <v>#N/A</v>
          </cell>
          <cell r="AY107">
            <v>187.99</v>
          </cell>
        </row>
        <row r="108">
          <cell r="A108">
            <v>97</v>
          </cell>
          <cell r="B108">
            <v>97</v>
          </cell>
          <cell r="C108">
            <v>91</v>
          </cell>
          <cell r="D108" t="str">
            <v>6.5.</v>
          </cell>
          <cell r="E108" t="str">
            <v>HºCº  para Obras de Drenaje</v>
          </cell>
          <cell r="F108" t="str">
            <v>[m³]</v>
          </cell>
          <cell r="Q108">
            <v>0</v>
          </cell>
          <cell r="R108">
            <v>94.5</v>
          </cell>
          <cell r="S108">
            <v>0</v>
          </cell>
          <cell r="X108">
            <v>0</v>
          </cell>
          <cell r="Y108">
            <v>94.5</v>
          </cell>
          <cell r="Z108">
            <v>0</v>
          </cell>
          <cell r="AE108">
            <v>0</v>
          </cell>
          <cell r="AF108">
            <v>94.5</v>
          </cell>
          <cell r="AG108">
            <v>0</v>
          </cell>
          <cell r="AI108">
            <v>0</v>
          </cell>
          <cell r="AL108">
            <v>0</v>
          </cell>
          <cell r="AM108">
            <v>94.227999999999994</v>
          </cell>
          <cell r="AN108">
            <v>0</v>
          </cell>
          <cell r="AP108">
            <v>0</v>
          </cell>
          <cell r="AS108">
            <v>0</v>
          </cell>
          <cell r="AT108">
            <v>94.227999999999994</v>
          </cell>
          <cell r="AU108">
            <v>0</v>
          </cell>
          <cell r="AW108">
            <v>0</v>
          </cell>
          <cell r="AX108" t="e">
            <v>#N/A</v>
          </cell>
          <cell r="AY108">
            <v>0</v>
          </cell>
        </row>
        <row r="109">
          <cell r="A109">
            <v>98</v>
          </cell>
          <cell r="B109">
            <v>98</v>
          </cell>
          <cell r="C109">
            <v>92</v>
          </cell>
          <cell r="D109" t="str">
            <v>6.6.</v>
          </cell>
          <cell r="E109" t="str">
            <v>Relleno Compactado</v>
          </cell>
          <cell r="F109" t="str">
            <v>[m³]</v>
          </cell>
          <cell r="Q109">
            <v>0</v>
          </cell>
          <cell r="R109">
            <v>3.399</v>
          </cell>
          <cell r="S109">
            <v>0</v>
          </cell>
          <cell r="V109">
            <v>81</v>
          </cell>
          <cell r="X109">
            <v>0</v>
          </cell>
          <cell r="Y109">
            <v>3.399</v>
          </cell>
          <cell r="Z109">
            <v>0</v>
          </cell>
          <cell r="AC109">
            <v>81</v>
          </cell>
          <cell r="AE109">
            <v>0</v>
          </cell>
          <cell r="AF109">
            <v>3.399</v>
          </cell>
          <cell r="AG109">
            <v>0</v>
          </cell>
          <cell r="AI109">
            <v>86.953125</v>
          </cell>
          <cell r="AJ109">
            <v>81</v>
          </cell>
          <cell r="AL109">
            <v>92</v>
          </cell>
          <cell r="AM109">
            <v>3.399</v>
          </cell>
          <cell r="AN109">
            <v>312.70999999999998</v>
          </cell>
          <cell r="AP109">
            <v>115.45905</v>
          </cell>
          <cell r="AS109">
            <v>122</v>
          </cell>
          <cell r="AT109">
            <v>3.399</v>
          </cell>
          <cell r="AU109">
            <v>414.68</v>
          </cell>
          <cell r="AW109">
            <v>214</v>
          </cell>
          <cell r="AX109" t="e">
            <v>#N/A</v>
          </cell>
          <cell r="AY109">
            <v>727.39</v>
          </cell>
        </row>
        <row r="110">
          <cell r="A110">
            <v>99</v>
          </cell>
          <cell r="B110">
            <v>99</v>
          </cell>
          <cell r="C110">
            <v>93</v>
          </cell>
          <cell r="D110" t="str">
            <v>6.7.</v>
          </cell>
          <cell r="E110" t="str">
            <v>Geotextil 200 g/m²</v>
          </cell>
          <cell r="F110" t="str">
            <v>[m²]</v>
          </cell>
          <cell r="Q110">
            <v>0</v>
          </cell>
          <cell r="R110">
            <v>2.6890000000000001</v>
          </cell>
          <cell r="S110">
            <v>0</v>
          </cell>
          <cell r="X110">
            <v>0</v>
          </cell>
          <cell r="Y110">
            <v>2.6890000000000001</v>
          </cell>
          <cell r="Z110">
            <v>0</v>
          </cell>
          <cell r="AE110">
            <v>0</v>
          </cell>
          <cell r="AF110">
            <v>2.6890000000000001</v>
          </cell>
          <cell r="AG110">
            <v>0</v>
          </cell>
          <cell r="AI110">
            <v>6958.8185000000003</v>
          </cell>
          <cell r="AL110">
            <v>7307</v>
          </cell>
          <cell r="AM110">
            <v>2.6890000000000001</v>
          </cell>
          <cell r="AN110">
            <v>19648.52</v>
          </cell>
          <cell r="AP110">
            <v>1766.3184999999999</v>
          </cell>
          <cell r="AS110">
            <v>1855</v>
          </cell>
          <cell r="AT110">
            <v>2.6890000000000001</v>
          </cell>
          <cell r="AU110">
            <v>4988.1000000000004</v>
          </cell>
          <cell r="AW110">
            <v>9162</v>
          </cell>
          <cell r="AX110" t="e">
            <v>#N/A</v>
          </cell>
          <cell r="AY110">
            <v>24636.620000000003</v>
          </cell>
        </row>
        <row r="111">
          <cell r="A111">
            <v>100</v>
          </cell>
          <cell r="B111">
            <v>100</v>
          </cell>
          <cell r="C111">
            <v>94</v>
          </cell>
          <cell r="D111" t="str">
            <v>6.8.</v>
          </cell>
          <cell r="E111" t="str">
            <v>Excavación en Encauces de Rios y Quebradas</v>
          </cell>
          <cell r="F111" t="str">
            <v>[m³]</v>
          </cell>
          <cell r="Q111">
            <v>0</v>
          </cell>
          <cell r="R111">
            <v>2.4750000000000001</v>
          </cell>
          <cell r="S111">
            <v>0</v>
          </cell>
          <cell r="X111">
            <v>0</v>
          </cell>
          <cell r="Y111">
            <v>2.4750000000000001</v>
          </cell>
          <cell r="Z111">
            <v>0</v>
          </cell>
          <cell r="AE111">
            <v>0</v>
          </cell>
          <cell r="AF111">
            <v>2.4750000000000001</v>
          </cell>
          <cell r="AG111">
            <v>0</v>
          </cell>
          <cell r="AI111">
            <v>1466.94</v>
          </cell>
          <cell r="AL111">
            <v>1541</v>
          </cell>
          <cell r="AM111">
            <v>2.4750000000000001</v>
          </cell>
          <cell r="AN111">
            <v>3813.98</v>
          </cell>
          <cell r="AP111">
            <v>942.75</v>
          </cell>
          <cell r="AS111">
            <v>990</v>
          </cell>
          <cell r="AT111">
            <v>2.4750000000000001</v>
          </cell>
          <cell r="AU111">
            <v>2450.25</v>
          </cell>
          <cell r="AW111">
            <v>2531</v>
          </cell>
          <cell r="AX111" t="e">
            <v>#N/A</v>
          </cell>
          <cell r="AY111">
            <v>6264.23</v>
          </cell>
        </row>
        <row r="112">
          <cell r="A112">
            <v>101</v>
          </cell>
          <cell r="B112">
            <v>101</v>
          </cell>
          <cell r="C112">
            <v>95</v>
          </cell>
          <cell r="D112" t="str">
            <v>6.9.</v>
          </cell>
          <cell r="E112" t="str">
            <v>Demolición de estructuras existentes</v>
          </cell>
          <cell r="F112" t="str">
            <v>[m³]</v>
          </cell>
          <cell r="Q112">
            <v>0</v>
          </cell>
          <cell r="R112">
            <v>5.7759999999999998</v>
          </cell>
          <cell r="S112">
            <v>0</v>
          </cell>
          <cell r="X112">
            <v>0</v>
          </cell>
          <cell r="Y112">
            <v>5.7759999999999998</v>
          </cell>
          <cell r="Z112">
            <v>0</v>
          </cell>
          <cell r="AE112">
            <v>0</v>
          </cell>
          <cell r="AF112">
            <v>5.7759999999999998</v>
          </cell>
          <cell r="AG112">
            <v>0</v>
          </cell>
          <cell r="AI112">
            <v>34.520000000000003</v>
          </cell>
          <cell r="AL112">
            <v>37</v>
          </cell>
          <cell r="AM112">
            <v>5.7759999999999998</v>
          </cell>
          <cell r="AN112">
            <v>213.71</v>
          </cell>
          <cell r="AP112">
            <v>0</v>
          </cell>
          <cell r="AS112">
            <v>0</v>
          </cell>
          <cell r="AT112">
            <v>5.7759999999999998</v>
          </cell>
          <cell r="AU112">
            <v>0</v>
          </cell>
          <cell r="AW112">
            <v>37</v>
          </cell>
          <cell r="AX112" t="e">
            <v>#N/A</v>
          </cell>
          <cell r="AY112">
            <v>213.71</v>
          </cell>
        </row>
        <row r="113">
          <cell r="A113">
            <v>102</v>
          </cell>
          <cell r="B113">
            <v>102</v>
          </cell>
          <cell r="C113">
            <v>96</v>
          </cell>
          <cell r="D113" t="str">
            <v>6.10.</v>
          </cell>
          <cell r="E113" t="str">
            <v>Remoción de Alcantarillas</v>
          </cell>
          <cell r="F113" t="str">
            <v>[m]</v>
          </cell>
          <cell r="Q113">
            <v>0</v>
          </cell>
          <cell r="R113">
            <v>2.3130000000000002</v>
          </cell>
          <cell r="S113">
            <v>0</v>
          </cell>
          <cell r="X113">
            <v>0</v>
          </cell>
          <cell r="Y113">
            <v>2.3130000000000002</v>
          </cell>
          <cell r="Z113">
            <v>0</v>
          </cell>
          <cell r="AE113">
            <v>0</v>
          </cell>
          <cell r="AF113">
            <v>2.3130000000000002</v>
          </cell>
          <cell r="AG113">
            <v>0</v>
          </cell>
          <cell r="AL113">
            <v>0</v>
          </cell>
          <cell r="AM113">
            <v>2.3130000000000002</v>
          </cell>
          <cell r="AN113">
            <v>0</v>
          </cell>
          <cell r="AS113">
            <v>0</v>
          </cell>
          <cell r="AT113">
            <v>2.3130000000000002</v>
          </cell>
          <cell r="AU113">
            <v>0</v>
          </cell>
          <cell r="AW113">
            <v>0</v>
          </cell>
          <cell r="AX113" t="e">
            <v>#N/A</v>
          </cell>
          <cell r="AY113">
            <v>0</v>
          </cell>
        </row>
        <row r="114">
          <cell r="A114">
            <v>103</v>
          </cell>
          <cell r="B114">
            <v>103</v>
          </cell>
          <cell r="C114">
            <v>97</v>
          </cell>
          <cell r="D114" t="str">
            <v>6.11.</v>
          </cell>
          <cell r="E114" t="str">
            <v>Remoción y Recuperación de Superestructura</v>
          </cell>
          <cell r="F114" t="str">
            <v>[glb]</v>
          </cell>
          <cell r="Q114">
            <v>0</v>
          </cell>
          <cell r="R114">
            <v>1296.0050000000001</v>
          </cell>
          <cell r="S114">
            <v>0</v>
          </cell>
          <cell r="X114">
            <v>0</v>
          </cell>
          <cell r="Y114">
            <v>1296.0050000000001</v>
          </cell>
          <cell r="Z114">
            <v>0</v>
          </cell>
          <cell r="AE114">
            <v>0</v>
          </cell>
          <cell r="AF114">
            <v>1296.0050000000001</v>
          </cell>
          <cell r="AG114">
            <v>0</v>
          </cell>
          <cell r="AI114">
            <v>1</v>
          </cell>
          <cell r="AL114">
            <v>1</v>
          </cell>
          <cell r="AM114">
            <v>1296.0050000000001</v>
          </cell>
          <cell r="AN114">
            <v>1296.01</v>
          </cell>
          <cell r="AS114">
            <v>0</v>
          </cell>
          <cell r="AT114">
            <v>1296.0050000000001</v>
          </cell>
          <cell r="AU114">
            <v>0</v>
          </cell>
          <cell r="AW114">
            <v>1</v>
          </cell>
          <cell r="AX114" t="e">
            <v>#N/A</v>
          </cell>
          <cell r="AY114">
            <v>1296.01</v>
          </cell>
        </row>
        <row r="115">
          <cell r="A115">
            <v>104</v>
          </cell>
          <cell r="B115">
            <v>104</v>
          </cell>
          <cell r="C115">
            <v>98</v>
          </cell>
          <cell r="D115" t="str">
            <v>6.12.</v>
          </cell>
          <cell r="E115" t="str">
            <v>Losetas de Hormigón para protección de los Taludes</v>
          </cell>
          <cell r="F115" t="str">
            <v>[m²]</v>
          </cell>
          <cell r="Q115">
            <v>0</v>
          </cell>
          <cell r="R115">
            <v>17.902000000000001</v>
          </cell>
          <cell r="S115">
            <v>0</v>
          </cell>
          <cell r="X115">
            <v>0</v>
          </cell>
          <cell r="Y115">
            <v>17.902000000000001</v>
          </cell>
          <cell r="Z115">
            <v>0</v>
          </cell>
          <cell r="AE115">
            <v>0</v>
          </cell>
          <cell r="AF115">
            <v>17.902000000000001</v>
          </cell>
          <cell r="AG115">
            <v>0</v>
          </cell>
          <cell r="AI115">
            <v>138.41</v>
          </cell>
          <cell r="AL115">
            <v>146</v>
          </cell>
          <cell r="AM115">
            <v>17.739000000000001</v>
          </cell>
          <cell r="AN115">
            <v>2589.89</v>
          </cell>
          <cell r="AP115">
            <v>314.8</v>
          </cell>
          <cell r="AS115">
            <v>331</v>
          </cell>
          <cell r="AT115">
            <v>17.739000000000001</v>
          </cell>
          <cell r="AU115">
            <v>5871.61</v>
          </cell>
          <cell r="AW115">
            <v>477</v>
          </cell>
          <cell r="AX115" t="e">
            <v>#N/A</v>
          </cell>
          <cell r="AY115">
            <v>8461.5</v>
          </cell>
        </row>
        <row r="116">
          <cell r="A116">
            <v>105</v>
          </cell>
          <cell r="B116" t="str">
            <v>X</v>
          </cell>
          <cell r="C116">
            <v>98</v>
          </cell>
          <cell r="D116">
            <v>7</v>
          </cell>
          <cell r="E116" t="str">
            <v>OBRAS COMPLEMENTARIAS (CARRETERA Y ACCESOS)</v>
          </cell>
          <cell r="I116" t="str">
            <v>Imprevistos</v>
          </cell>
          <cell r="K116">
            <v>0.05</v>
          </cell>
          <cell r="S116">
            <v>0</v>
          </cell>
          <cell r="Z116">
            <v>0</v>
          </cell>
          <cell r="AG116">
            <v>0</v>
          </cell>
          <cell r="AN116">
            <v>106108.46000000002</v>
          </cell>
          <cell r="AO116">
            <v>0</v>
          </cell>
          <cell r="AU116">
            <v>33677.050000000003</v>
          </cell>
          <cell r="AY116">
            <v>139785.51</v>
          </cell>
        </row>
        <row r="117">
          <cell r="A117">
            <v>106</v>
          </cell>
          <cell r="B117">
            <v>106</v>
          </cell>
          <cell r="C117">
            <v>99</v>
          </cell>
          <cell r="D117" t="str">
            <v>7.1.</v>
          </cell>
          <cell r="E117" t="str">
            <v>Traslado de Línea (Postes)</v>
          </cell>
          <cell r="F117" t="str">
            <v>[pzas]</v>
          </cell>
          <cell r="Q117">
            <v>0</v>
          </cell>
          <cell r="R117">
            <v>116.551</v>
          </cell>
          <cell r="S117">
            <v>0</v>
          </cell>
          <cell r="U117">
            <v>23</v>
          </cell>
          <cell r="X117">
            <v>25</v>
          </cell>
          <cell r="Y117">
            <v>116.551</v>
          </cell>
          <cell r="Z117">
            <v>2913.78</v>
          </cell>
          <cell r="AB117">
            <v>8</v>
          </cell>
          <cell r="AE117">
            <v>9</v>
          </cell>
          <cell r="AF117">
            <v>116.551</v>
          </cell>
          <cell r="AG117">
            <v>1048.96</v>
          </cell>
          <cell r="AL117">
            <v>0</v>
          </cell>
          <cell r="AM117">
            <v>0</v>
          </cell>
          <cell r="AN117">
            <v>0</v>
          </cell>
          <cell r="AS117">
            <v>0</v>
          </cell>
          <cell r="AT117">
            <v>0</v>
          </cell>
          <cell r="AU117">
            <v>0</v>
          </cell>
          <cell r="AW117">
            <v>34</v>
          </cell>
          <cell r="AX117" t="e">
            <v>#N/A</v>
          </cell>
          <cell r="AY117">
            <v>3962.7400000000002</v>
          </cell>
        </row>
        <row r="118">
          <cell r="A118">
            <v>107</v>
          </cell>
          <cell r="B118">
            <v>107</v>
          </cell>
          <cell r="C118">
            <v>100</v>
          </cell>
          <cell r="D118" t="str">
            <v>7.2.</v>
          </cell>
          <cell r="E118" t="str">
            <v>Relleno de jardineras e=0.20m</v>
          </cell>
          <cell r="F118" t="str">
            <v>[m³]</v>
          </cell>
          <cell r="Q118">
            <v>0</v>
          </cell>
          <cell r="R118">
            <v>2.2730000000000001</v>
          </cell>
          <cell r="S118">
            <v>0</v>
          </cell>
          <cell r="U118">
            <v>6840.5780000000004</v>
          </cell>
          <cell r="X118">
            <v>7183</v>
          </cell>
          <cell r="Y118">
            <v>2.2730000000000001</v>
          </cell>
          <cell r="Z118">
            <v>16326.96</v>
          </cell>
          <cell r="AB118">
            <v>2874.2579999999998</v>
          </cell>
          <cell r="AE118">
            <v>3018</v>
          </cell>
          <cell r="AF118">
            <v>2.2730000000000001</v>
          </cell>
          <cell r="AG118">
            <v>6859.91</v>
          </cell>
          <cell r="AL118">
            <v>0</v>
          </cell>
          <cell r="AM118">
            <v>0</v>
          </cell>
          <cell r="AN118">
            <v>0</v>
          </cell>
          <cell r="AS118">
            <v>0</v>
          </cell>
          <cell r="AT118">
            <v>0</v>
          </cell>
          <cell r="AU118">
            <v>0</v>
          </cell>
          <cell r="AW118">
            <v>10201</v>
          </cell>
          <cell r="AX118" t="e">
            <v>#N/A</v>
          </cell>
          <cell r="AY118">
            <v>23186.87</v>
          </cell>
        </row>
        <row r="119">
          <cell r="A119">
            <v>108</v>
          </cell>
          <cell r="B119">
            <v>108</v>
          </cell>
          <cell r="C119">
            <v>101</v>
          </cell>
          <cell r="D119" t="str">
            <v>7.3.</v>
          </cell>
          <cell r="E119" t="str">
            <v>Cordones</v>
          </cell>
          <cell r="F119" t="str">
            <v>[m]</v>
          </cell>
          <cell r="Q119">
            <v>0</v>
          </cell>
          <cell r="R119">
            <v>10.157999999999999</v>
          </cell>
          <cell r="S119">
            <v>0</v>
          </cell>
          <cell r="U119">
            <v>7556.48</v>
          </cell>
          <cell r="X119">
            <v>7935</v>
          </cell>
          <cell r="Y119">
            <v>10.157999999999999</v>
          </cell>
          <cell r="Z119">
            <v>80603.73</v>
          </cell>
          <cell r="AB119">
            <v>3594.66</v>
          </cell>
          <cell r="AE119">
            <v>3775</v>
          </cell>
          <cell r="AF119">
            <v>10.157999999999999</v>
          </cell>
          <cell r="AG119">
            <v>38346.449999999997</v>
          </cell>
          <cell r="AL119">
            <v>0</v>
          </cell>
          <cell r="AM119">
            <v>0</v>
          </cell>
          <cell r="AN119">
            <v>0</v>
          </cell>
          <cell r="AS119">
            <v>0</v>
          </cell>
          <cell r="AT119">
            <v>0</v>
          </cell>
          <cell r="AU119">
            <v>0</v>
          </cell>
          <cell r="AW119">
            <v>11710</v>
          </cell>
          <cell r="AX119" t="e">
            <v>#N/A</v>
          </cell>
          <cell r="AY119">
            <v>118950.18</v>
          </cell>
        </row>
        <row r="120">
          <cell r="A120">
            <v>109</v>
          </cell>
          <cell r="B120">
            <v>109</v>
          </cell>
          <cell r="C120">
            <v>102</v>
          </cell>
          <cell r="D120" t="str">
            <v>7.4.</v>
          </cell>
          <cell r="E120" t="str">
            <v>Aceras</v>
          </cell>
          <cell r="F120" t="str">
            <v>[m²]</v>
          </cell>
          <cell r="Q120">
            <v>0</v>
          </cell>
          <cell r="R120">
            <v>21.331</v>
          </cell>
          <cell r="S120">
            <v>0</v>
          </cell>
          <cell r="U120">
            <v>4405.5169999999998</v>
          </cell>
          <cell r="X120">
            <v>4626</v>
          </cell>
          <cell r="Y120">
            <v>21.331</v>
          </cell>
          <cell r="Z120">
            <v>98677.21</v>
          </cell>
          <cell r="AB120">
            <v>2048.2739999999999</v>
          </cell>
          <cell r="AE120">
            <v>2151</v>
          </cell>
          <cell r="AF120">
            <v>21.331</v>
          </cell>
          <cell r="AG120">
            <v>45882.98</v>
          </cell>
          <cell r="AL120">
            <v>0</v>
          </cell>
          <cell r="AM120">
            <v>0</v>
          </cell>
          <cell r="AN120">
            <v>0</v>
          </cell>
          <cell r="AS120">
            <v>0</v>
          </cell>
          <cell r="AT120">
            <v>0</v>
          </cell>
          <cell r="AU120">
            <v>0</v>
          </cell>
          <cell r="AW120">
            <v>6777</v>
          </cell>
          <cell r="AX120" t="e">
            <v>#N/A</v>
          </cell>
          <cell r="AY120">
            <v>144560.19</v>
          </cell>
        </row>
        <row r="121">
          <cell r="A121">
            <v>110</v>
          </cell>
          <cell r="B121">
            <v>110</v>
          </cell>
          <cell r="C121">
            <v>103</v>
          </cell>
          <cell r="D121" t="str">
            <v>7.5.</v>
          </cell>
          <cell r="E121" t="str">
            <v>Hormigón Simple Tipo "B"</v>
          </cell>
          <cell r="F121" t="str">
            <v>[m³]</v>
          </cell>
          <cell r="Q121">
            <v>0</v>
          </cell>
          <cell r="R121">
            <v>100.089</v>
          </cell>
          <cell r="S121">
            <v>0</v>
          </cell>
          <cell r="X121">
            <v>0</v>
          </cell>
          <cell r="Y121">
            <v>100.089</v>
          </cell>
          <cell r="Z121">
            <v>0</v>
          </cell>
          <cell r="AE121">
            <v>0</v>
          </cell>
          <cell r="AF121">
            <v>100.089</v>
          </cell>
          <cell r="AG121">
            <v>0</v>
          </cell>
          <cell r="AL121">
            <v>0</v>
          </cell>
          <cell r="AM121">
            <v>0</v>
          </cell>
          <cell r="AN121">
            <v>0</v>
          </cell>
          <cell r="AS121">
            <v>0</v>
          </cell>
          <cell r="AT121">
            <v>0</v>
          </cell>
          <cell r="AU121">
            <v>0</v>
          </cell>
          <cell r="AW121">
            <v>0</v>
          </cell>
          <cell r="AX121" t="e">
            <v>#N/A</v>
          </cell>
          <cell r="AY121">
            <v>0</v>
          </cell>
        </row>
        <row r="122">
          <cell r="A122">
            <v>111</v>
          </cell>
          <cell r="B122">
            <v>111</v>
          </cell>
          <cell r="C122">
            <v>104</v>
          </cell>
          <cell r="D122" t="str">
            <v>7.6.</v>
          </cell>
          <cell r="E122" t="str">
            <v>Remoción de Empedrado</v>
          </cell>
          <cell r="F122" t="str">
            <v>[m²]</v>
          </cell>
          <cell r="Q122">
            <v>0</v>
          </cell>
          <cell r="R122">
            <v>0.625</v>
          </cell>
          <cell r="S122">
            <v>0</v>
          </cell>
          <cell r="X122">
            <v>0</v>
          </cell>
          <cell r="Y122">
            <v>0.625</v>
          </cell>
          <cell r="Z122">
            <v>0</v>
          </cell>
          <cell r="AE122">
            <v>0</v>
          </cell>
          <cell r="AF122">
            <v>0.625</v>
          </cell>
          <cell r="AG122">
            <v>0</v>
          </cell>
          <cell r="AL122">
            <v>0</v>
          </cell>
          <cell r="AM122">
            <v>0</v>
          </cell>
          <cell r="AN122">
            <v>0</v>
          </cell>
          <cell r="AS122">
            <v>0</v>
          </cell>
          <cell r="AT122">
            <v>0</v>
          </cell>
          <cell r="AU122">
            <v>0</v>
          </cell>
          <cell r="AW122">
            <v>0</v>
          </cell>
          <cell r="AX122" t="e">
            <v>#N/A</v>
          </cell>
          <cell r="AY122">
            <v>0</v>
          </cell>
        </row>
        <row r="123">
          <cell r="A123">
            <v>112</v>
          </cell>
          <cell r="B123">
            <v>112</v>
          </cell>
          <cell r="C123">
            <v>105</v>
          </cell>
          <cell r="D123" t="str">
            <v>7.7.</v>
          </cell>
          <cell r="E123" t="str">
            <v>Asientos</v>
          </cell>
          <cell r="F123" t="str">
            <v>[und]</v>
          </cell>
          <cell r="Q123">
            <v>0</v>
          </cell>
          <cell r="R123">
            <v>74.897000000000006</v>
          </cell>
          <cell r="S123">
            <v>0</v>
          </cell>
          <cell r="X123">
            <v>0</v>
          </cell>
          <cell r="Y123">
            <v>74.897000000000006</v>
          </cell>
          <cell r="Z123">
            <v>0</v>
          </cell>
          <cell r="AE123">
            <v>0</v>
          </cell>
          <cell r="AF123">
            <v>74.897000000000006</v>
          </cell>
          <cell r="AG123">
            <v>0</v>
          </cell>
          <cell r="AL123">
            <v>0</v>
          </cell>
          <cell r="AM123">
            <v>0</v>
          </cell>
          <cell r="AN123">
            <v>0</v>
          </cell>
          <cell r="AS123">
            <v>0</v>
          </cell>
          <cell r="AT123">
            <v>0</v>
          </cell>
          <cell r="AU123">
            <v>0</v>
          </cell>
          <cell r="AW123">
            <v>0</v>
          </cell>
          <cell r="AX123" t="e">
            <v>#N/A</v>
          </cell>
          <cell r="AY123">
            <v>0</v>
          </cell>
        </row>
        <row r="124">
          <cell r="A124">
            <v>113</v>
          </cell>
          <cell r="B124" t="str">
            <v>X</v>
          </cell>
          <cell r="C124">
            <v>105</v>
          </cell>
          <cell r="D124">
            <v>8</v>
          </cell>
          <cell r="E124" t="str">
            <v>SEÑALIZACIÓN Y SEGURIDAD VIAL</v>
          </cell>
          <cell r="I124" t="str">
            <v>Imprevistos</v>
          </cell>
          <cell r="K124">
            <v>0.05</v>
          </cell>
          <cell r="S124">
            <v>0</v>
          </cell>
          <cell r="Z124">
            <v>198521.68</v>
          </cell>
          <cell r="AG124">
            <v>92138.3</v>
          </cell>
          <cell r="AN124">
            <v>0</v>
          </cell>
          <cell r="AU124">
            <v>0</v>
          </cell>
          <cell r="AY124">
            <v>290659.98</v>
          </cell>
        </row>
        <row r="125">
          <cell r="A125">
            <v>114</v>
          </cell>
          <cell r="B125">
            <v>114</v>
          </cell>
          <cell r="C125">
            <v>106</v>
          </cell>
          <cell r="D125" t="str">
            <v>8.1.</v>
          </cell>
          <cell r="E125" t="str">
            <v>Defensas Laterales Metálicas, Incluye Terminales</v>
          </cell>
          <cell r="F125" t="str">
            <v>[m]</v>
          </cell>
          <cell r="N125">
            <v>4740</v>
          </cell>
          <cell r="Q125">
            <v>5471</v>
          </cell>
          <cell r="R125">
            <v>44.296999999999997</v>
          </cell>
          <cell r="S125">
            <v>242348.89</v>
          </cell>
          <cell r="X125">
            <v>0</v>
          </cell>
          <cell r="Y125">
            <v>44.296999999999997</v>
          </cell>
          <cell r="Z125">
            <v>0</v>
          </cell>
          <cell r="AE125">
            <v>0</v>
          </cell>
          <cell r="AF125">
            <v>44.296999999999997</v>
          </cell>
          <cell r="AG125">
            <v>0</v>
          </cell>
          <cell r="AL125">
            <v>0</v>
          </cell>
          <cell r="AM125">
            <v>0</v>
          </cell>
          <cell r="AN125">
            <v>0</v>
          </cell>
          <cell r="AS125">
            <v>0</v>
          </cell>
          <cell r="AT125">
            <v>0</v>
          </cell>
          <cell r="AU125">
            <v>0</v>
          </cell>
          <cell r="AW125">
            <v>5471</v>
          </cell>
          <cell r="AX125" t="e">
            <v>#N/A</v>
          </cell>
          <cell r="AY125">
            <v>242348.89</v>
          </cell>
        </row>
        <row r="126">
          <cell r="A126">
            <v>115</v>
          </cell>
          <cell r="B126">
            <v>115</v>
          </cell>
          <cell r="C126">
            <v>107</v>
          </cell>
          <cell r="D126" t="str">
            <v>8.2.1.</v>
          </cell>
          <cell r="E126" t="str">
            <v>Delineadores de Calzada</v>
          </cell>
          <cell r="F126" t="str">
            <v>[unidad]</v>
          </cell>
          <cell r="N126">
            <v>106</v>
          </cell>
          <cell r="Q126">
            <v>112</v>
          </cell>
          <cell r="R126">
            <v>12.195</v>
          </cell>
          <cell r="S126">
            <v>1365.84</v>
          </cell>
          <cell r="X126">
            <v>0</v>
          </cell>
          <cell r="Y126">
            <v>12.195</v>
          </cell>
          <cell r="Z126">
            <v>0</v>
          </cell>
          <cell r="AE126">
            <v>0</v>
          </cell>
          <cell r="AF126">
            <v>12.195</v>
          </cell>
          <cell r="AG126">
            <v>0</v>
          </cell>
          <cell r="AL126">
            <v>0</v>
          </cell>
          <cell r="AM126">
            <v>0</v>
          </cell>
          <cell r="AN126">
            <v>0</v>
          </cell>
          <cell r="AS126">
            <v>0</v>
          </cell>
          <cell r="AT126">
            <v>0</v>
          </cell>
          <cell r="AU126">
            <v>0</v>
          </cell>
          <cell r="AW126">
            <v>112</v>
          </cell>
          <cell r="AX126" t="e">
            <v>#N/A</v>
          </cell>
          <cell r="AY126">
            <v>1365.84</v>
          </cell>
        </row>
        <row r="127">
          <cell r="A127">
            <v>116</v>
          </cell>
          <cell r="B127">
            <v>116</v>
          </cell>
          <cell r="C127">
            <v>108</v>
          </cell>
          <cell r="D127" t="str">
            <v>8.2.2.</v>
          </cell>
          <cell r="E127" t="str">
            <v>Delineadores de Curva Tipo Chevron</v>
          </cell>
          <cell r="F127" t="str">
            <v>[unidad]</v>
          </cell>
          <cell r="N127">
            <v>402</v>
          </cell>
          <cell r="Q127">
            <v>423</v>
          </cell>
          <cell r="R127">
            <v>56.606999999999999</v>
          </cell>
          <cell r="S127">
            <v>23944.76</v>
          </cell>
          <cell r="X127">
            <v>0</v>
          </cell>
          <cell r="Y127">
            <v>56.606999999999999</v>
          </cell>
          <cell r="Z127">
            <v>0</v>
          </cell>
          <cell r="AE127">
            <v>0</v>
          </cell>
          <cell r="AF127">
            <v>56.606999999999999</v>
          </cell>
          <cell r="AG127">
            <v>0</v>
          </cell>
          <cell r="AL127">
            <v>0</v>
          </cell>
          <cell r="AM127">
            <v>0</v>
          </cell>
          <cell r="AN127">
            <v>0</v>
          </cell>
          <cell r="AS127">
            <v>0</v>
          </cell>
          <cell r="AT127">
            <v>0</v>
          </cell>
          <cell r="AU127">
            <v>0</v>
          </cell>
          <cell r="AW127">
            <v>423</v>
          </cell>
          <cell r="AX127" t="e">
            <v>#N/A</v>
          </cell>
          <cell r="AY127">
            <v>23944.76</v>
          </cell>
        </row>
        <row r="128">
          <cell r="A128">
            <v>117</v>
          </cell>
          <cell r="B128">
            <v>117</v>
          </cell>
          <cell r="C128">
            <v>109</v>
          </cell>
          <cell r="D128" t="str">
            <v>8.3.1.</v>
          </cell>
          <cell r="E128" t="str">
            <v>Pintado de la Superficie de Rodadura de 0.10 m de ancho</v>
          </cell>
          <cell r="F128" t="str">
            <v>[m]</v>
          </cell>
          <cell r="N128">
            <v>209290</v>
          </cell>
          <cell r="Q128">
            <v>219755</v>
          </cell>
          <cell r="R128">
            <v>0.56599999999999995</v>
          </cell>
          <cell r="S128">
            <v>124381.33</v>
          </cell>
          <cell r="U128">
            <v>14700</v>
          </cell>
          <cell r="X128">
            <v>15435</v>
          </cell>
          <cell r="Y128">
            <v>0.56599999999999995</v>
          </cell>
          <cell r="Z128">
            <v>8736.2099999999991</v>
          </cell>
          <cell r="AB128">
            <v>4900</v>
          </cell>
          <cell r="AE128">
            <v>5145</v>
          </cell>
          <cell r="AF128">
            <v>0.56599999999999995</v>
          </cell>
          <cell r="AG128">
            <v>2912.07</v>
          </cell>
          <cell r="AL128">
            <v>0</v>
          </cell>
          <cell r="AM128">
            <v>0</v>
          </cell>
          <cell r="AN128">
            <v>0</v>
          </cell>
          <cell r="AS128">
            <v>0</v>
          </cell>
          <cell r="AT128">
            <v>0</v>
          </cell>
          <cell r="AU128">
            <v>0</v>
          </cell>
          <cell r="AW128">
            <v>240335</v>
          </cell>
          <cell r="AX128" t="e">
            <v>#N/A</v>
          </cell>
          <cell r="AY128">
            <v>136029.61000000002</v>
          </cell>
        </row>
        <row r="129">
          <cell r="A129">
            <v>118</v>
          </cell>
          <cell r="B129">
            <v>118</v>
          </cell>
          <cell r="C129">
            <v>110</v>
          </cell>
          <cell r="D129" t="str">
            <v>8.3.2.</v>
          </cell>
          <cell r="E129" t="str">
            <v>Señalización Horizontal con Simbolos y Letras</v>
          </cell>
          <cell r="F129" t="str">
            <v>[m²]</v>
          </cell>
          <cell r="N129">
            <v>1365</v>
          </cell>
          <cell r="Q129">
            <v>1434</v>
          </cell>
          <cell r="R129">
            <v>7.2210000000000001</v>
          </cell>
          <cell r="S129">
            <v>10354.91</v>
          </cell>
          <cell r="U129">
            <v>1649</v>
          </cell>
          <cell r="X129">
            <v>1732</v>
          </cell>
          <cell r="Y129">
            <v>7.2210000000000001</v>
          </cell>
          <cell r="Z129">
            <v>12506.77</v>
          </cell>
          <cell r="AB129">
            <v>311</v>
          </cell>
          <cell r="AE129">
            <v>327</v>
          </cell>
          <cell r="AF129">
            <v>7.2210000000000001</v>
          </cell>
          <cell r="AG129">
            <v>2361.27</v>
          </cell>
          <cell r="AL129">
            <v>0</v>
          </cell>
          <cell r="AM129">
            <v>0</v>
          </cell>
          <cell r="AN129">
            <v>0</v>
          </cell>
          <cell r="AS129">
            <v>0</v>
          </cell>
          <cell r="AT129">
            <v>0</v>
          </cell>
          <cell r="AU129">
            <v>0</v>
          </cell>
          <cell r="AW129">
            <v>3493</v>
          </cell>
          <cell r="AX129" t="e">
            <v>#N/A</v>
          </cell>
          <cell r="AY129">
            <v>25222.95</v>
          </cell>
        </row>
        <row r="130">
          <cell r="A130">
            <v>119</v>
          </cell>
          <cell r="B130">
            <v>119</v>
          </cell>
          <cell r="C130">
            <v>111</v>
          </cell>
          <cell r="D130" t="str">
            <v>8.4.1.</v>
          </cell>
          <cell r="E130" t="str">
            <v>Señal Preventiva Cuadrangular 0.90 x 0.90 m</v>
          </cell>
          <cell r="F130" t="str">
            <v>[unidad]</v>
          </cell>
          <cell r="N130">
            <v>117</v>
          </cell>
          <cell r="Q130">
            <v>123</v>
          </cell>
          <cell r="R130">
            <v>64.807000000000002</v>
          </cell>
          <cell r="S130">
            <v>7971.26</v>
          </cell>
          <cell r="U130">
            <v>15</v>
          </cell>
          <cell r="X130">
            <v>16</v>
          </cell>
          <cell r="Y130">
            <v>64.807000000000002</v>
          </cell>
          <cell r="Z130">
            <v>1036.9100000000001</v>
          </cell>
          <cell r="AB130">
            <v>6</v>
          </cell>
          <cell r="AE130">
            <v>7</v>
          </cell>
          <cell r="AF130">
            <v>64.807000000000002</v>
          </cell>
          <cell r="AG130">
            <v>453.65</v>
          </cell>
          <cell r="AL130">
            <v>0</v>
          </cell>
          <cell r="AM130">
            <v>0</v>
          </cell>
          <cell r="AN130">
            <v>0</v>
          </cell>
          <cell r="AS130">
            <v>0</v>
          </cell>
          <cell r="AT130">
            <v>0</v>
          </cell>
          <cell r="AU130">
            <v>0</v>
          </cell>
          <cell r="AW130">
            <v>146</v>
          </cell>
          <cell r="AX130" t="e">
            <v>#N/A</v>
          </cell>
          <cell r="AY130">
            <v>9461.82</v>
          </cell>
        </row>
        <row r="131">
          <cell r="A131">
            <v>120</v>
          </cell>
          <cell r="B131">
            <v>120</v>
          </cell>
          <cell r="C131">
            <v>112</v>
          </cell>
          <cell r="D131" t="str">
            <v>8.4.2.</v>
          </cell>
          <cell r="E131" t="str">
            <v>Señal Restrictiva Octogonal PARE 0.90 m</v>
          </cell>
          <cell r="F131" t="str">
            <v>[unidad]</v>
          </cell>
          <cell r="N131">
            <v>38</v>
          </cell>
          <cell r="Q131">
            <v>42</v>
          </cell>
          <cell r="R131">
            <v>60.18</v>
          </cell>
          <cell r="S131">
            <v>2527.56</v>
          </cell>
          <cell r="U131">
            <v>14</v>
          </cell>
          <cell r="X131">
            <v>15</v>
          </cell>
          <cell r="Y131">
            <v>60.18</v>
          </cell>
          <cell r="Z131">
            <v>902.7</v>
          </cell>
          <cell r="AB131">
            <v>5</v>
          </cell>
          <cell r="AE131">
            <v>6</v>
          </cell>
          <cell r="AF131">
            <v>60.18</v>
          </cell>
          <cell r="AG131">
            <v>361.08</v>
          </cell>
          <cell r="AL131">
            <v>0</v>
          </cell>
          <cell r="AM131">
            <v>0</v>
          </cell>
          <cell r="AN131">
            <v>0</v>
          </cell>
          <cell r="AS131">
            <v>0</v>
          </cell>
          <cell r="AT131">
            <v>0</v>
          </cell>
          <cell r="AU131">
            <v>0</v>
          </cell>
          <cell r="AW131">
            <v>63</v>
          </cell>
          <cell r="AX131" t="e">
            <v>#N/A</v>
          </cell>
          <cell r="AY131">
            <v>3791.34</v>
          </cell>
        </row>
        <row r="132">
          <cell r="A132">
            <v>121</v>
          </cell>
          <cell r="B132">
            <v>121</v>
          </cell>
          <cell r="C132">
            <v>113</v>
          </cell>
          <cell r="D132" t="str">
            <v>8.4.3.</v>
          </cell>
          <cell r="E132" t="str">
            <v>Señal Restrictiva Triangular CEDA 1.20 m</v>
          </cell>
          <cell r="F132" t="str">
            <v>[unidad]</v>
          </cell>
          <cell r="N132">
            <v>0</v>
          </cell>
          <cell r="Q132">
            <v>0</v>
          </cell>
          <cell r="R132">
            <v>74.061999999999998</v>
          </cell>
          <cell r="S132">
            <v>0</v>
          </cell>
          <cell r="U132">
            <v>4</v>
          </cell>
          <cell r="X132">
            <v>5</v>
          </cell>
          <cell r="Y132">
            <v>74.061999999999998</v>
          </cell>
          <cell r="Z132">
            <v>370.31</v>
          </cell>
          <cell r="AB132">
            <v>2</v>
          </cell>
          <cell r="AE132">
            <v>3</v>
          </cell>
          <cell r="AF132">
            <v>74.061999999999998</v>
          </cell>
          <cell r="AG132">
            <v>222.19</v>
          </cell>
          <cell r="AL132">
            <v>0</v>
          </cell>
          <cell r="AM132">
            <v>0</v>
          </cell>
          <cell r="AN132">
            <v>0</v>
          </cell>
          <cell r="AS132">
            <v>0</v>
          </cell>
          <cell r="AT132">
            <v>0</v>
          </cell>
          <cell r="AU132">
            <v>0</v>
          </cell>
          <cell r="AW132">
            <v>8</v>
          </cell>
          <cell r="AX132" t="e">
            <v>#N/A</v>
          </cell>
          <cell r="AY132">
            <v>592.5</v>
          </cell>
        </row>
        <row r="133">
          <cell r="A133">
            <v>122</v>
          </cell>
          <cell r="B133">
            <v>122</v>
          </cell>
          <cell r="C133">
            <v>114</v>
          </cell>
          <cell r="D133" t="str">
            <v>8.4.4.</v>
          </cell>
          <cell r="E133" t="str">
            <v>Señal Restrictiva 0.60 x 0.90 m</v>
          </cell>
          <cell r="F133" t="str">
            <v>[unidad]</v>
          </cell>
          <cell r="N133">
            <v>92</v>
          </cell>
          <cell r="Q133">
            <v>97</v>
          </cell>
          <cell r="R133">
            <v>53.238</v>
          </cell>
          <cell r="S133">
            <v>5164.09</v>
          </cell>
          <cell r="U133">
            <v>5</v>
          </cell>
          <cell r="X133">
            <v>6</v>
          </cell>
          <cell r="Y133">
            <v>53.238</v>
          </cell>
          <cell r="Z133">
            <v>319.43</v>
          </cell>
          <cell r="AB133">
            <v>2</v>
          </cell>
          <cell r="AE133">
            <v>3</v>
          </cell>
          <cell r="AF133">
            <v>53.238</v>
          </cell>
          <cell r="AG133">
            <v>159.71</v>
          </cell>
          <cell r="AL133">
            <v>0</v>
          </cell>
          <cell r="AM133">
            <v>0</v>
          </cell>
          <cell r="AN133">
            <v>0</v>
          </cell>
          <cell r="AS133">
            <v>0</v>
          </cell>
          <cell r="AT133">
            <v>0</v>
          </cell>
          <cell r="AU133">
            <v>0</v>
          </cell>
          <cell r="AW133">
            <v>106</v>
          </cell>
          <cell r="AX133" t="e">
            <v>#N/A</v>
          </cell>
          <cell r="AY133">
            <v>5643.2300000000005</v>
          </cell>
        </row>
        <row r="134">
          <cell r="A134">
            <v>123</v>
          </cell>
          <cell r="B134">
            <v>123</v>
          </cell>
          <cell r="C134">
            <v>115</v>
          </cell>
          <cell r="D134" t="str">
            <v>8.4.5.</v>
          </cell>
          <cell r="E134" t="str">
            <v>Señal Informativa de Destino, una Placa 1.80 x 0.40 m Cada Placa</v>
          </cell>
          <cell r="F134" t="str">
            <v>[unidad]</v>
          </cell>
          <cell r="N134">
            <v>0</v>
          </cell>
          <cell r="Q134">
            <v>0</v>
          </cell>
          <cell r="R134">
            <v>101.44199999999999</v>
          </cell>
          <cell r="S134">
            <v>0</v>
          </cell>
          <cell r="X134">
            <v>0</v>
          </cell>
          <cell r="Y134">
            <v>101.44199999999999</v>
          </cell>
          <cell r="Z134">
            <v>0</v>
          </cell>
          <cell r="AB134">
            <v>1</v>
          </cell>
          <cell r="AE134">
            <v>2</v>
          </cell>
          <cell r="AF134">
            <v>101.44199999999999</v>
          </cell>
          <cell r="AG134">
            <v>202.88</v>
          </cell>
          <cell r="AL134">
            <v>0</v>
          </cell>
          <cell r="AM134">
            <v>0</v>
          </cell>
          <cell r="AN134">
            <v>0</v>
          </cell>
          <cell r="AS134">
            <v>0</v>
          </cell>
          <cell r="AT134">
            <v>0</v>
          </cell>
          <cell r="AU134">
            <v>0</v>
          </cell>
          <cell r="AW134">
            <v>2</v>
          </cell>
          <cell r="AX134" t="e">
            <v>#N/A</v>
          </cell>
          <cell r="AY134">
            <v>202.88</v>
          </cell>
        </row>
        <row r="135">
          <cell r="A135">
            <v>124</v>
          </cell>
          <cell r="B135">
            <v>124</v>
          </cell>
          <cell r="C135">
            <v>116</v>
          </cell>
          <cell r="D135" t="str">
            <v>8.4.6.</v>
          </cell>
          <cell r="E135" t="str">
            <v>Señal Informativa de Destino, con dos Placas 1.80 x 0.40 m Cada Placa</v>
          </cell>
          <cell r="F135" t="str">
            <v>[unidad]</v>
          </cell>
          <cell r="N135">
            <v>16</v>
          </cell>
          <cell r="Q135">
            <v>19</v>
          </cell>
          <cell r="R135">
            <v>143.089</v>
          </cell>
          <cell r="S135">
            <v>2718.69</v>
          </cell>
          <cell r="X135">
            <v>0</v>
          </cell>
          <cell r="Y135">
            <v>143.089</v>
          </cell>
          <cell r="Z135">
            <v>0</v>
          </cell>
          <cell r="AE135">
            <v>0</v>
          </cell>
          <cell r="AF135">
            <v>143.089</v>
          </cell>
          <cell r="AG135">
            <v>0</v>
          </cell>
          <cell r="AL135">
            <v>0</v>
          </cell>
          <cell r="AM135">
            <v>0</v>
          </cell>
          <cell r="AN135">
            <v>0</v>
          </cell>
          <cell r="AS135">
            <v>0</v>
          </cell>
          <cell r="AT135">
            <v>0</v>
          </cell>
          <cell r="AU135">
            <v>0</v>
          </cell>
          <cell r="AW135">
            <v>19</v>
          </cell>
          <cell r="AX135" t="e">
            <v>#N/A</v>
          </cell>
          <cell r="AY135">
            <v>2718.69</v>
          </cell>
        </row>
        <row r="136">
          <cell r="A136">
            <v>125</v>
          </cell>
          <cell r="B136">
            <v>125</v>
          </cell>
          <cell r="C136">
            <v>117</v>
          </cell>
          <cell r="D136" t="str">
            <v>8.4.7.</v>
          </cell>
          <cell r="E136" t="str">
            <v>Señal Informativa de Destino, una Placa 2.40 x 0.40 m</v>
          </cell>
          <cell r="F136" t="str">
            <v>[unidad]</v>
          </cell>
          <cell r="N136">
            <v>0</v>
          </cell>
          <cell r="Q136">
            <v>0</v>
          </cell>
          <cell r="R136">
            <v>127.46</v>
          </cell>
          <cell r="S136">
            <v>0</v>
          </cell>
          <cell r="X136">
            <v>0</v>
          </cell>
          <cell r="Y136">
            <v>127.46</v>
          </cell>
          <cell r="Z136">
            <v>0</v>
          </cell>
          <cell r="AE136">
            <v>0</v>
          </cell>
          <cell r="AF136">
            <v>127.46</v>
          </cell>
          <cell r="AG136">
            <v>0</v>
          </cell>
          <cell r="AL136">
            <v>0</v>
          </cell>
          <cell r="AM136">
            <v>0</v>
          </cell>
          <cell r="AN136">
            <v>0</v>
          </cell>
          <cell r="AS136">
            <v>0</v>
          </cell>
          <cell r="AT136">
            <v>0</v>
          </cell>
          <cell r="AU136">
            <v>0</v>
          </cell>
          <cell r="AW136">
            <v>0</v>
          </cell>
          <cell r="AX136" t="e">
            <v>#N/A</v>
          </cell>
          <cell r="AY136">
            <v>0</v>
          </cell>
        </row>
        <row r="137">
          <cell r="A137">
            <v>126</v>
          </cell>
          <cell r="B137">
            <v>126</v>
          </cell>
          <cell r="C137">
            <v>118</v>
          </cell>
          <cell r="D137" t="str">
            <v>8.4.9.</v>
          </cell>
          <cell r="E137" t="str">
            <v>Señal Informativa de Destino, con tres Placas 1.80 x 0.40 m Cada Placa</v>
          </cell>
          <cell r="F137" t="str">
            <v>[unidad]</v>
          </cell>
          <cell r="N137">
            <v>3</v>
          </cell>
          <cell r="Q137">
            <v>4</v>
          </cell>
          <cell r="R137">
            <v>184.72499999999999</v>
          </cell>
          <cell r="S137">
            <v>738.9</v>
          </cell>
          <cell r="X137">
            <v>0</v>
          </cell>
          <cell r="Y137">
            <v>184.72499999999999</v>
          </cell>
          <cell r="Z137">
            <v>0</v>
          </cell>
          <cell r="AE137">
            <v>0</v>
          </cell>
          <cell r="AF137">
            <v>184.72499999999999</v>
          </cell>
          <cell r="AG137">
            <v>0</v>
          </cell>
          <cell r="AL137">
            <v>0</v>
          </cell>
          <cell r="AM137">
            <v>0</v>
          </cell>
          <cell r="AN137">
            <v>0</v>
          </cell>
          <cell r="AS137">
            <v>0</v>
          </cell>
          <cell r="AT137">
            <v>0</v>
          </cell>
          <cell r="AU137">
            <v>0</v>
          </cell>
          <cell r="AW137">
            <v>4</v>
          </cell>
          <cell r="AX137" t="e">
            <v>#N/A</v>
          </cell>
          <cell r="AY137">
            <v>738.9</v>
          </cell>
        </row>
        <row r="138">
          <cell r="A138">
            <v>127</v>
          </cell>
          <cell r="B138">
            <v>127</v>
          </cell>
          <cell r="C138">
            <v>119</v>
          </cell>
          <cell r="D138" t="str">
            <v>8.4.10.</v>
          </cell>
          <cell r="E138" t="str">
            <v>Señal Informativa de Servicio 0.60 x 0.80 m</v>
          </cell>
          <cell r="F138" t="str">
            <v>[unidad]</v>
          </cell>
          <cell r="N138">
            <v>23</v>
          </cell>
          <cell r="Q138">
            <v>25</v>
          </cell>
          <cell r="R138">
            <v>50.924999999999997</v>
          </cell>
          <cell r="S138">
            <v>1273.1300000000001</v>
          </cell>
          <cell r="U138">
            <v>1</v>
          </cell>
          <cell r="X138">
            <v>2</v>
          </cell>
          <cell r="Y138">
            <v>50.924999999999997</v>
          </cell>
          <cell r="Z138">
            <v>101.85</v>
          </cell>
          <cell r="AB138">
            <v>1</v>
          </cell>
          <cell r="AE138">
            <v>2</v>
          </cell>
          <cell r="AF138">
            <v>50.924999999999997</v>
          </cell>
          <cell r="AG138">
            <v>101.85</v>
          </cell>
          <cell r="AL138">
            <v>0</v>
          </cell>
          <cell r="AM138">
            <v>0</v>
          </cell>
          <cell r="AN138">
            <v>0</v>
          </cell>
          <cell r="AS138">
            <v>0</v>
          </cell>
          <cell r="AT138">
            <v>0</v>
          </cell>
          <cell r="AU138">
            <v>0</v>
          </cell>
          <cell r="AW138">
            <v>29</v>
          </cell>
          <cell r="AX138" t="e">
            <v>#N/A</v>
          </cell>
          <cell r="AY138">
            <v>1476.83</v>
          </cell>
        </row>
        <row r="139">
          <cell r="A139">
            <v>128</v>
          </cell>
          <cell r="B139">
            <v>128</v>
          </cell>
          <cell r="C139">
            <v>120</v>
          </cell>
          <cell r="D139" t="str">
            <v>8.4.11.</v>
          </cell>
          <cell r="E139" t="str">
            <v>Señal Especial, una Placa 1.20 x 1.80 m</v>
          </cell>
          <cell r="F139" t="str">
            <v>[unidad]</v>
          </cell>
          <cell r="N139">
            <v>1</v>
          </cell>
          <cell r="Q139">
            <v>2</v>
          </cell>
          <cell r="R139">
            <v>128.03899999999999</v>
          </cell>
          <cell r="S139">
            <v>256.08</v>
          </cell>
          <cell r="X139">
            <v>0</v>
          </cell>
          <cell r="Y139">
            <v>128.03899999999999</v>
          </cell>
          <cell r="Z139">
            <v>0</v>
          </cell>
          <cell r="AE139">
            <v>0</v>
          </cell>
          <cell r="AF139">
            <v>128.03899999999999</v>
          </cell>
          <cell r="AG139">
            <v>0</v>
          </cell>
          <cell r="AL139">
            <v>0</v>
          </cell>
          <cell r="AM139">
            <v>0</v>
          </cell>
          <cell r="AN139">
            <v>0</v>
          </cell>
          <cell r="AS139">
            <v>0</v>
          </cell>
          <cell r="AT139">
            <v>0</v>
          </cell>
          <cell r="AU139">
            <v>0</v>
          </cell>
          <cell r="AW139">
            <v>2</v>
          </cell>
          <cell r="AX139" t="e">
            <v>#N/A</v>
          </cell>
          <cell r="AY139">
            <v>256.08</v>
          </cell>
        </row>
        <row r="140">
          <cell r="A140">
            <v>129</v>
          </cell>
          <cell r="B140">
            <v>129</v>
          </cell>
          <cell r="C140">
            <v>121</v>
          </cell>
          <cell r="D140" t="str">
            <v>8.4.12.</v>
          </cell>
          <cell r="E140" t="str">
            <v>Señal Especial, una Placa 1.20 x 2.40 m</v>
          </cell>
          <cell r="F140" t="str">
            <v>[unidad]</v>
          </cell>
          <cell r="N140">
            <v>0</v>
          </cell>
          <cell r="Q140">
            <v>0</v>
          </cell>
          <cell r="R140">
            <v>195.137</v>
          </cell>
          <cell r="S140">
            <v>0</v>
          </cell>
          <cell r="X140">
            <v>0</v>
          </cell>
          <cell r="Y140">
            <v>195.137</v>
          </cell>
          <cell r="Z140">
            <v>0</v>
          </cell>
          <cell r="AE140">
            <v>0</v>
          </cell>
          <cell r="AF140">
            <v>195.137</v>
          </cell>
          <cell r="AG140">
            <v>0</v>
          </cell>
          <cell r="AL140">
            <v>0</v>
          </cell>
          <cell r="AM140">
            <v>0</v>
          </cell>
          <cell r="AN140">
            <v>0</v>
          </cell>
          <cell r="AS140">
            <v>0</v>
          </cell>
          <cell r="AT140">
            <v>0</v>
          </cell>
          <cell r="AU140">
            <v>0</v>
          </cell>
          <cell r="AW140">
            <v>0</v>
          </cell>
          <cell r="AX140" t="e">
            <v>#N/A</v>
          </cell>
          <cell r="AY140">
            <v>0</v>
          </cell>
        </row>
        <row r="141">
          <cell r="A141">
            <v>130</v>
          </cell>
          <cell r="B141">
            <v>130</v>
          </cell>
          <cell r="C141">
            <v>122</v>
          </cell>
          <cell r="D141" t="str">
            <v>8.4.13.</v>
          </cell>
          <cell r="E141" t="str">
            <v>Señal Especial 2.0 x 2.75 m (Peso Maximo)</v>
          </cell>
          <cell r="F141" t="str">
            <v>[unidad]</v>
          </cell>
          <cell r="N141">
            <v>0</v>
          </cell>
          <cell r="Q141">
            <v>0</v>
          </cell>
          <cell r="R141">
            <v>320.07799999999997</v>
          </cell>
          <cell r="S141">
            <v>0</v>
          </cell>
          <cell r="X141">
            <v>0</v>
          </cell>
          <cell r="Y141">
            <v>320.07799999999997</v>
          </cell>
          <cell r="Z141">
            <v>0</v>
          </cell>
          <cell r="AE141">
            <v>0</v>
          </cell>
          <cell r="AF141">
            <v>320.07799999999997</v>
          </cell>
          <cell r="AG141">
            <v>0</v>
          </cell>
          <cell r="AL141">
            <v>0</v>
          </cell>
          <cell r="AM141">
            <v>0</v>
          </cell>
          <cell r="AN141">
            <v>0</v>
          </cell>
          <cell r="AS141">
            <v>0</v>
          </cell>
          <cell r="AT141">
            <v>0</v>
          </cell>
          <cell r="AU141">
            <v>0</v>
          </cell>
          <cell r="AW141">
            <v>0</v>
          </cell>
          <cell r="AX141" t="e">
            <v>#N/A</v>
          </cell>
          <cell r="AY141">
            <v>0</v>
          </cell>
        </row>
        <row r="142">
          <cell r="A142">
            <v>131</v>
          </cell>
          <cell r="B142">
            <v>131</v>
          </cell>
          <cell r="C142">
            <v>123</v>
          </cell>
          <cell r="D142" t="str">
            <v>8.4.14.</v>
          </cell>
          <cell r="E142" t="str">
            <v>Señal Especial 1.0 x 2.0 m</v>
          </cell>
          <cell r="F142" t="str">
            <v>[unidad]</v>
          </cell>
          <cell r="N142">
            <v>25</v>
          </cell>
          <cell r="Q142">
            <v>28</v>
          </cell>
          <cell r="R142">
            <v>193.99</v>
          </cell>
          <cell r="S142">
            <v>5431.72</v>
          </cell>
          <cell r="X142">
            <v>0</v>
          </cell>
          <cell r="Y142">
            <v>193.99</v>
          </cell>
          <cell r="Z142">
            <v>0</v>
          </cell>
          <cell r="AE142">
            <v>0</v>
          </cell>
          <cell r="AF142">
            <v>193.99</v>
          </cell>
          <cell r="AG142">
            <v>0</v>
          </cell>
          <cell r="AL142">
            <v>0</v>
          </cell>
          <cell r="AM142">
            <v>0</v>
          </cell>
          <cell r="AN142">
            <v>0</v>
          </cell>
          <cell r="AS142">
            <v>0</v>
          </cell>
          <cell r="AT142">
            <v>0</v>
          </cell>
          <cell r="AU142">
            <v>0</v>
          </cell>
          <cell r="AW142">
            <v>28</v>
          </cell>
          <cell r="AX142" t="e">
            <v>#N/A</v>
          </cell>
          <cell r="AY142">
            <v>5431.72</v>
          </cell>
        </row>
        <row r="143">
          <cell r="A143">
            <v>132</v>
          </cell>
          <cell r="B143">
            <v>132</v>
          </cell>
          <cell r="C143">
            <v>124</v>
          </cell>
          <cell r="D143" t="str">
            <v>8.4.15.</v>
          </cell>
          <cell r="E143" t="str">
            <v>Señal Informativa Nombre del Lugar 0.40 x1.20 m</v>
          </cell>
          <cell r="F143" t="str">
            <v>[unidad]</v>
          </cell>
          <cell r="N143">
            <v>12</v>
          </cell>
          <cell r="Q143">
            <v>13</v>
          </cell>
          <cell r="R143">
            <v>127.471</v>
          </cell>
          <cell r="S143">
            <v>1657.12</v>
          </cell>
          <cell r="X143">
            <v>0</v>
          </cell>
          <cell r="Y143">
            <v>127.471</v>
          </cell>
          <cell r="Z143">
            <v>0</v>
          </cell>
          <cell r="AE143">
            <v>0</v>
          </cell>
          <cell r="AF143">
            <v>127.471</v>
          </cell>
          <cell r="AG143">
            <v>0</v>
          </cell>
          <cell r="AL143">
            <v>0</v>
          </cell>
          <cell r="AM143">
            <v>0</v>
          </cell>
          <cell r="AN143">
            <v>0</v>
          </cell>
          <cell r="AS143">
            <v>0</v>
          </cell>
          <cell r="AT143">
            <v>0</v>
          </cell>
          <cell r="AU143">
            <v>0</v>
          </cell>
          <cell r="AW143">
            <v>13</v>
          </cell>
          <cell r="AX143" t="e">
            <v>#N/A</v>
          </cell>
          <cell r="AY143">
            <v>1657.12</v>
          </cell>
        </row>
        <row r="144">
          <cell r="A144">
            <v>133</v>
          </cell>
          <cell r="B144">
            <v>133</v>
          </cell>
          <cell r="C144">
            <v>125</v>
          </cell>
          <cell r="D144" t="str">
            <v>8.4.16.</v>
          </cell>
          <cell r="E144" t="str">
            <v>Señal Informativa sin Especificar 0.55 x 1.50 m</v>
          </cell>
          <cell r="F144" t="str">
            <v>[unidad]</v>
          </cell>
          <cell r="N144">
            <v>7</v>
          </cell>
          <cell r="Q144">
            <v>8</v>
          </cell>
          <cell r="R144">
            <v>129.07900000000001</v>
          </cell>
          <cell r="S144">
            <v>1032.6300000000001</v>
          </cell>
          <cell r="X144">
            <v>0</v>
          </cell>
          <cell r="Y144">
            <v>129.07900000000001</v>
          </cell>
          <cell r="Z144">
            <v>0</v>
          </cell>
          <cell r="AE144">
            <v>0</v>
          </cell>
          <cell r="AF144">
            <v>129.07900000000001</v>
          </cell>
          <cell r="AG144">
            <v>0</v>
          </cell>
          <cell r="AL144">
            <v>0</v>
          </cell>
          <cell r="AM144">
            <v>0</v>
          </cell>
          <cell r="AN144">
            <v>0</v>
          </cell>
          <cell r="AS144">
            <v>0</v>
          </cell>
          <cell r="AT144">
            <v>0</v>
          </cell>
          <cell r="AU144">
            <v>0</v>
          </cell>
          <cell r="AW144">
            <v>8</v>
          </cell>
          <cell r="AX144" t="e">
            <v>#N/A</v>
          </cell>
          <cell r="AY144">
            <v>1032.6300000000001</v>
          </cell>
        </row>
        <row r="145">
          <cell r="A145">
            <v>134</v>
          </cell>
          <cell r="B145">
            <v>134</v>
          </cell>
          <cell r="C145">
            <v>126</v>
          </cell>
          <cell r="D145" t="str">
            <v>8.5.1.</v>
          </cell>
          <cell r="E145" t="str">
            <v>Tachas Reflectivas de Bordes (Ojos de Gato)</v>
          </cell>
          <cell r="F145" t="str">
            <v>[pzas]</v>
          </cell>
          <cell r="N145">
            <v>14180</v>
          </cell>
          <cell r="Q145">
            <v>14889</v>
          </cell>
          <cell r="R145">
            <v>4.7169999999999996</v>
          </cell>
          <cell r="S145">
            <v>70231.41</v>
          </cell>
          <cell r="X145">
            <v>0</v>
          </cell>
          <cell r="Y145">
            <v>4.7169999999999996</v>
          </cell>
          <cell r="Z145">
            <v>0</v>
          </cell>
          <cell r="AE145">
            <v>0</v>
          </cell>
          <cell r="AF145">
            <v>4.7169999999999996</v>
          </cell>
          <cell r="AG145">
            <v>0</v>
          </cell>
          <cell r="AL145">
            <v>0</v>
          </cell>
          <cell r="AM145">
            <v>0</v>
          </cell>
          <cell r="AN145">
            <v>0</v>
          </cell>
          <cell r="AS145">
            <v>0</v>
          </cell>
          <cell r="AT145">
            <v>0</v>
          </cell>
          <cell r="AU145">
            <v>0</v>
          </cell>
          <cell r="AW145">
            <v>14889</v>
          </cell>
          <cell r="AX145" t="e">
            <v>#N/A</v>
          </cell>
          <cell r="AY145">
            <v>70231.41</v>
          </cell>
        </row>
        <row r="146">
          <cell r="A146">
            <v>135</v>
          </cell>
          <cell r="B146">
            <v>135</v>
          </cell>
          <cell r="C146">
            <v>127</v>
          </cell>
          <cell r="D146" t="str">
            <v>8.5.2.</v>
          </cell>
          <cell r="E146" t="str">
            <v>Tachas Reflectivas Centrales (Ojos de Gato)</v>
          </cell>
          <cell r="F146" t="str">
            <v>[pzas]</v>
          </cell>
          <cell r="N146">
            <v>6810</v>
          </cell>
          <cell r="Q146">
            <v>6810</v>
          </cell>
          <cell r="R146">
            <v>5.2240000000000002</v>
          </cell>
          <cell r="S146">
            <v>35575.440000000002</v>
          </cell>
          <cell r="X146">
            <v>0</v>
          </cell>
          <cell r="Y146">
            <v>5.2240000000000002</v>
          </cell>
          <cell r="Z146">
            <v>0</v>
          </cell>
          <cell r="AE146">
            <v>0</v>
          </cell>
          <cell r="AF146">
            <v>5.2240000000000002</v>
          </cell>
          <cell r="AG146">
            <v>0</v>
          </cell>
          <cell r="AL146">
            <v>0</v>
          </cell>
          <cell r="AM146">
            <v>0</v>
          </cell>
          <cell r="AN146">
            <v>0</v>
          </cell>
          <cell r="AS146">
            <v>0</v>
          </cell>
          <cell r="AT146">
            <v>0</v>
          </cell>
          <cell r="AU146">
            <v>0</v>
          </cell>
          <cell r="AW146">
            <v>6810</v>
          </cell>
          <cell r="AX146" t="e">
            <v>#N/A</v>
          </cell>
          <cell r="AY146">
            <v>35575.440000000002</v>
          </cell>
        </row>
        <row r="147">
          <cell r="A147">
            <v>136</v>
          </cell>
          <cell r="B147">
            <v>136</v>
          </cell>
          <cell r="C147">
            <v>128</v>
          </cell>
          <cell r="D147" t="str">
            <v>8.6.</v>
          </cell>
          <cell r="E147" t="str">
            <v>Mojones de Kilometraje</v>
          </cell>
          <cell r="F147" t="str">
            <v>[pzas]</v>
          </cell>
          <cell r="N147">
            <v>84</v>
          </cell>
          <cell r="Q147">
            <v>89</v>
          </cell>
          <cell r="R147">
            <v>24.798999999999999</v>
          </cell>
          <cell r="S147">
            <v>2207.11</v>
          </cell>
          <cell r="X147">
            <v>0</v>
          </cell>
          <cell r="Y147">
            <v>24.798999999999999</v>
          </cell>
          <cell r="Z147">
            <v>0</v>
          </cell>
          <cell r="AE147">
            <v>0</v>
          </cell>
          <cell r="AF147">
            <v>24.798999999999999</v>
          </cell>
          <cell r="AG147">
            <v>0</v>
          </cell>
          <cell r="AL147">
            <v>0</v>
          </cell>
          <cell r="AM147">
            <v>0</v>
          </cell>
          <cell r="AN147">
            <v>0</v>
          </cell>
          <cell r="AS147">
            <v>0</v>
          </cell>
          <cell r="AT147">
            <v>0</v>
          </cell>
          <cell r="AU147">
            <v>0</v>
          </cell>
          <cell r="AW147">
            <v>89</v>
          </cell>
          <cell r="AX147" t="e">
            <v>#N/A</v>
          </cell>
          <cell r="AY147">
            <v>2207.11</v>
          </cell>
        </row>
        <row r="148">
          <cell r="A148">
            <v>137</v>
          </cell>
          <cell r="B148">
            <v>137</v>
          </cell>
          <cell r="C148">
            <v>129</v>
          </cell>
          <cell r="D148" t="str">
            <v>8.7.</v>
          </cell>
          <cell r="E148" t="str">
            <v>Señal Tipo Portico</v>
          </cell>
          <cell r="F148" t="str">
            <v>[pzas]</v>
          </cell>
          <cell r="N148">
            <v>0</v>
          </cell>
          <cell r="Q148">
            <v>0</v>
          </cell>
          <cell r="R148">
            <v>3825.5039999999999</v>
          </cell>
          <cell r="S148">
            <v>0</v>
          </cell>
          <cell r="U148">
            <v>1</v>
          </cell>
          <cell r="X148">
            <v>1</v>
          </cell>
          <cell r="Y148">
            <v>3825.5039999999999</v>
          </cell>
          <cell r="Z148">
            <v>3825.5</v>
          </cell>
          <cell r="AE148">
            <v>0</v>
          </cell>
          <cell r="AF148">
            <v>3825.5039999999999</v>
          </cell>
          <cell r="AG148">
            <v>0</v>
          </cell>
          <cell r="AL148">
            <v>0</v>
          </cell>
          <cell r="AM148">
            <v>0</v>
          </cell>
          <cell r="AN148">
            <v>0</v>
          </cell>
          <cell r="AS148">
            <v>0</v>
          </cell>
          <cell r="AT148">
            <v>0</v>
          </cell>
          <cell r="AU148">
            <v>0</v>
          </cell>
          <cell r="AW148">
            <v>1</v>
          </cell>
          <cell r="AX148" t="e">
            <v>#N/A</v>
          </cell>
          <cell r="AY148">
            <v>3825.5</v>
          </cell>
        </row>
        <row r="149">
          <cell r="A149">
            <v>138</v>
          </cell>
          <cell r="B149" t="str">
            <v>X</v>
          </cell>
          <cell r="C149">
            <v>129</v>
          </cell>
          <cell r="D149">
            <v>9</v>
          </cell>
          <cell r="E149" t="str">
            <v>MEDIDAS DE MITIGACIÓN AMBIENTAL</v>
          </cell>
          <cell r="I149" t="str">
            <v>Imprevistos</v>
          </cell>
          <cell r="K149">
            <v>0</v>
          </cell>
          <cell r="S149">
            <v>296831.98</v>
          </cell>
          <cell r="Z149">
            <v>27799.68</v>
          </cell>
          <cell r="AG149">
            <v>6774.7</v>
          </cell>
          <cell r="AN149">
            <v>0</v>
          </cell>
          <cell r="AU149">
            <v>0</v>
          </cell>
          <cell r="AY149">
            <v>569929.75000000012</v>
          </cell>
        </row>
        <row r="150">
          <cell r="A150">
            <v>139</v>
          </cell>
          <cell r="B150">
            <v>139</v>
          </cell>
          <cell r="C150">
            <v>130</v>
          </cell>
          <cell r="D150" t="str">
            <v>9.1.</v>
          </cell>
          <cell r="E150" t="str">
            <v>Fajinas</v>
          </cell>
          <cell r="F150" t="str">
            <v>ha</v>
          </cell>
          <cell r="N150">
            <v>10.593506715010154</v>
          </cell>
          <cell r="Q150">
            <v>11</v>
          </cell>
          <cell r="R150">
            <v>723.20500000000004</v>
          </cell>
          <cell r="S150">
            <v>7955.26</v>
          </cell>
          <cell r="X150">
            <v>0</v>
          </cell>
          <cell r="Y150">
            <v>723.20500000000004</v>
          </cell>
          <cell r="Z150">
            <v>0</v>
          </cell>
          <cell r="AE150">
            <v>0</v>
          </cell>
          <cell r="AF150">
            <v>723.20500000000004</v>
          </cell>
          <cell r="AG150">
            <v>0</v>
          </cell>
          <cell r="AL150">
            <v>0</v>
          </cell>
          <cell r="AM150">
            <v>0</v>
          </cell>
          <cell r="AN150">
            <v>0</v>
          </cell>
          <cell r="AS150">
            <v>0</v>
          </cell>
          <cell r="AT150">
            <v>0</v>
          </cell>
          <cell r="AU150">
            <v>0</v>
          </cell>
          <cell r="AW150">
            <v>11</v>
          </cell>
          <cell r="AX150" t="e">
            <v>#N/A</v>
          </cell>
          <cell r="AY150">
            <v>7955.26</v>
          </cell>
        </row>
        <row r="151">
          <cell r="A151">
            <v>140</v>
          </cell>
          <cell r="B151">
            <v>140</v>
          </cell>
          <cell r="C151">
            <v>131</v>
          </cell>
          <cell r="D151" t="str">
            <v>9.2.</v>
          </cell>
          <cell r="E151" t="str">
            <v>Control de Cárcavas</v>
          </cell>
          <cell r="F151" t="str">
            <v>m</v>
          </cell>
          <cell r="N151">
            <v>4080.85</v>
          </cell>
          <cell r="Q151">
            <v>4081</v>
          </cell>
          <cell r="R151">
            <v>9.7279999999999998</v>
          </cell>
          <cell r="S151">
            <v>39699.97</v>
          </cell>
          <cell r="X151">
            <v>0</v>
          </cell>
          <cell r="Y151">
            <v>9.7279999999999998</v>
          </cell>
          <cell r="Z151">
            <v>0</v>
          </cell>
          <cell r="AE151">
            <v>0</v>
          </cell>
          <cell r="AF151">
            <v>9.7279999999999998</v>
          </cell>
          <cell r="AG151">
            <v>0</v>
          </cell>
          <cell r="AL151">
            <v>0</v>
          </cell>
          <cell r="AM151">
            <v>0</v>
          </cell>
          <cell r="AN151">
            <v>0</v>
          </cell>
          <cell r="AS151">
            <v>0</v>
          </cell>
          <cell r="AT151">
            <v>0</v>
          </cell>
          <cell r="AU151">
            <v>0</v>
          </cell>
          <cell r="AW151">
            <v>4081</v>
          </cell>
          <cell r="AX151" t="e">
            <v>#N/A</v>
          </cell>
          <cell r="AY151">
            <v>39699.97</v>
          </cell>
        </row>
        <row r="152">
          <cell r="A152">
            <v>141</v>
          </cell>
          <cell r="B152">
            <v>141</v>
          </cell>
          <cell r="C152">
            <v>132</v>
          </cell>
          <cell r="D152" t="str">
            <v>9.3.</v>
          </cell>
          <cell r="E152" t="str">
            <v>Revegetación de Taludes de Corte</v>
          </cell>
          <cell r="F152" t="str">
            <v>m²</v>
          </cell>
          <cell r="N152" t="str">
            <v>10000*8.82466745620672</v>
          </cell>
          <cell r="Q152">
            <v>88247</v>
          </cell>
          <cell r="R152">
            <v>0.32</v>
          </cell>
          <cell r="S152">
            <v>28239.040000000001</v>
          </cell>
          <cell r="X152">
            <v>0</v>
          </cell>
          <cell r="Y152">
            <v>0.32</v>
          </cell>
          <cell r="Z152">
            <v>0</v>
          </cell>
          <cell r="AE152">
            <v>0</v>
          </cell>
          <cell r="AF152">
            <v>0.32</v>
          </cell>
          <cell r="AG152">
            <v>0</v>
          </cell>
          <cell r="AL152">
            <v>0</v>
          </cell>
          <cell r="AM152">
            <v>0</v>
          </cell>
          <cell r="AN152">
            <v>0</v>
          </cell>
          <cell r="AS152">
            <v>0</v>
          </cell>
          <cell r="AT152">
            <v>0</v>
          </cell>
          <cell r="AU152">
            <v>0</v>
          </cell>
          <cell r="AW152">
            <v>88247</v>
          </cell>
          <cell r="AX152" t="e">
            <v>#N/A</v>
          </cell>
          <cell r="AY152">
            <v>28239.040000000001</v>
          </cell>
        </row>
        <row r="153">
          <cell r="A153">
            <v>142</v>
          </cell>
          <cell r="B153">
            <v>142</v>
          </cell>
          <cell r="C153">
            <v>133</v>
          </cell>
          <cell r="D153" t="str">
            <v>9.4.</v>
          </cell>
          <cell r="E153" t="str">
            <v>Señalizacion Viva</v>
          </cell>
          <cell r="F153" t="str">
            <v>km</v>
          </cell>
          <cell r="N153">
            <v>2.37</v>
          </cell>
          <cell r="Q153">
            <v>3</v>
          </cell>
          <cell r="R153">
            <v>467.91899999999998</v>
          </cell>
          <cell r="S153">
            <v>1403.76</v>
          </cell>
          <cell r="X153">
            <v>0</v>
          </cell>
          <cell r="Y153">
            <v>467.91899999999998</v>
          </cell>
          <cell r="Z153">
            <v>0</v>
          </cell>
          <cell r="AE153">
            <v>0</v>
          </cell>
          <cell r="AF153">
            <v>467.91899999999998</v>
          </cell>
          <cell r="AG153">
            <v>0</v>
          </cell>
          <cell r="AL153">
            <v>0</v>
          </cell>
          <cell r="AM153">
            <v>0</v>
          </cell>
          <cell r="AN153">
            <v>0</v>
          </cell>
          <cell r="AS153">
            <v>0</v>
          </cell>
          <cell r="AT153">
            <v>0</v>
          </cell>
          <cell r="AU153">
            <v>0</v>
          </cell>
          <cell r="AW153">
            <v>3</v>
          </cell>
          <cell r="AX153" t="e">
            <v>#N/A</v>
          </cell>
          <cell r="AY153">
            <v>1403.76</v>
          </cell>
        </row>
        <row r="154">
          <cell r="A154">
            <v>143</v>
          </cell>
          <cell r="B154">
            <v>143</v>
          </cell>
          <cell r="C154">
            <v>134</v>
          </cell>
          <cell r="D154" t="str">
            <v>9.5.</v>
          </cell>
          <cell r="E154" t="str">
            <v>Alambrados</v>
          </cell>
          <cell r="F154" t="str">
            <v>km</v>
          </cell>
          <cell r="N154">
            <v>171.39570000000001</v>
          </cell>
          <cell r="Q154">
            <v>172</v>
          </cell>
          <cell r="R154">
            <v>3966.75</v>
          </cell>
          <cell r="S154">
            <v>682281</v>
          </cell>
          <cell r="X154">
            <v>0</v>
          </cell>
          <cell r="Y154">
            <v>3966.75</v>
          </cell>
          <cell r="Z154">
            <v>0</v>
          </cell>
          <cell r="AE154">
            <v>0</v>
          </cell>
          <cell r="AF154">
            <v>3966.75</v>
          </cell>
          <cell r="AG154">
            <v>0</v>
          </cell>
          <cell r="AL154">
            <v>0</v>
          </cell>
          <cell r="AM154">
            <v>0</v>
          </cell>
          <cell r="AN154">
            <v>0</v>
          </cell>
          <cell r="AS154">
            <v>0</v>
          </cell>
          <cell r="AT154">
            <v>0</v>
          </cell>
          <cell r="AU154">
            <v>0</v>
          </cell>
          <cell r="AW154">
            <v>172</v>
          </cell>
          <cell r="AX154" t="e">
            <v>#N/A</v>
          </cell>
          <cell r="AY154">
            <v>682281</v>
          </cell>
        </row>
        <row r="155">
          <cell r="A155">
            <v>144</v>
          </cell>
          <cell r="B155" t="str">
            <v>X</v>
          </cell>
          <cell r="C155">
            <v>134</v>
          </cell>
          <cell r="D155">
            <v>10</v>
          </cell>
          <cell r="E155" t="str">
            <v>SERVICIOS PARA LA SUPERVISION</v>
          </cell>
          <cell r="I155" t="str">
            <v>Imprevistos</v>
          </cell>
          <cell r="K155">
            <v>0.05</v>
          </cell>
          <cell r="S155">
            <v>759579.03</v>
          </cell>
          <cell r="Z155">
            <v>0</v>
          </cell>
          <cell r="AG155">
            <v>0</v>
          </cell>
          <cell r="AN155">
            <v>0</v>
          </cell>
          <cell r="AU155">
            <v>0</v>
          </cell>
          <cell r="AY155">
            <v>759579.03</v>
          </cell>
        </row>
        <row r="156">
          <cell r="A156">
            <v>145</v>
          </cell>
          <cell r="B156">
            <v>145</v>
          </cell>
          <cell r="C156">
            <v>135</v>
          </cell>
          <cell r="D156" t="str">
            <v>10.1.</v>
          </cell>
          <cell r="E156" t="str">
            <v>Servicio de Alimentación</v>
          </cell>
          <cell r="F156" t="str">
            <v>[h - dia]</v>
          </cell>
          <cell r="N156">
            <v>19361</v>
          </cell>
          <cell r="Q156">
            <v>20330</v>
          </cell>
          <cell r="R156">
            <v>2.5449999999999999</v>
          </cell>
          <cell r="S156">
            <v>51739.85</v>
          </cell>
          <cell r="X156">
            <v>0</v>
          </cell>
          <cell r="Y156">
            <v>2.5449999999999999</v>
          </cell>
          <cell r="Z156">
            <v>0</v>
          </cell>
          <cell r="AE156">
            <v>0</v>
          </cell>
          <cell r="AF156">
            <v>2.5449999999999999</v>
          </cell>
          <cell r="AG156">
            <v>0</v>
          </cell>
          <cell r="AL156">
            <v>0</v>
          </cell>
          <cell r="AM156">
            <v>0</v>
          </cell>
          <cell r="AN156">
            <v>0</v>
          </cell>
          <cell r="AS156">
            <v>0</v>
          </cell>
          <cell r="AT156">
            <v>0</v>
          </cell>
          <cell r="AU156">
            <v>0</v>
          </cell>
          <cell r="AW156">
            <v>20330</v>
          </cell>
          <cell r="AX156" t="e">
            <v>#N/A</v>
          </cell>
          <cell r="AY156">
            <v>51739.85</v>
          </cell>
        </row>
        <row r="157">
          <cell r="A157">
            <v>146</v>
          </cell>
          <cell r="B157">
            <v>146</v>
          </cell>
          <cell r="C157">
            <v>136</v>
          </cell>
          <cell r="D157" t="str">
            <v>10.2.1.</v>
          </cell>
          <cell r="E157" t="str">
            <v>Provisión de Vagonetas de Doble Tracción</v>
          </cell>
          <cell r="F157" t="str">
            <v>[unidad]</v>
          </cell>
          <cell r="N157">
            <v>2</v>
          </cell>
          <cell r="Q157">
            <v>2</v>
          </cell>
          <cell r="R157">
            <v>31380.823</v>
          </cell>
          <cell r="S157">
            <v>62761.65</v>
          </cell>
          <cell r="X157">
            <v>0</v>
          </cell>
          <cell r="Y157">
            <v>31380.823</v>
          </cell>
          <cell r="Z157">
            <v>0</v>
          </cell>
          <cell r="AE157">
            <v>0</v>
          </cell>
          <cell r="AF157">
            <v>31380.823</v>
          </cell>
          <cell r="AG157">
            <v>0</v>
          </cell>
          <cell r="AL157">
            <v>0</v>
          </cell>
          <cell r="AM157">
            <v>0</v>
          </cell>
          <cell r="AN157">
            <v>0</v>
          </cell>
          <cell r="AS157">
            <v>0</v>
          </cell>
          <cell r="AT157">
            <v>0</v>
          </cell>
          <cell r="AU157">
            <v>0</v>
          </cell>
          <cell r="AW157">
            <v>2</v>
          </cell>
          <cell r="AX157" t="e">
            <v>#N/A</v>
          </cell>
          <cell r="AY157">
            <v>62761.65</v>
          </cell>
        </row>
        <row r="158">
          <cell r="A158">
            <v>147</v>
          </cell>
          <cell r="B158">
            <v>147</v>
          </cell>
          <cell r="C158">
            <v>137</v>
          </cell>
          <cell r="D158" t="str">
            <v>10.2.2.</v>
          </cell>
          <cell r="E158" t="str">
            <v>Provisión de Camionetas de Doble Tracción, Cabina Doble</v>
          </cell>
          <cell r="F158" t="str">
            <v>[unidad]</v>
          </cell>
          <cell r="N158">
            <v>7</v>
          </cell>
          <cell r="Q158">
            <v>7</v>
          </cell>
          <cell r="R158">
            <v>19926.379000000001</v>
          </cell>
          <cell r="S158">
            <v>139484.65</v>
          </cell>
          <cell r="X158">
            <v>0</v>
          </cell>
          <cell r="Y158">
            <v>19926.379000000001</v>
          </cell>
          <cell r="Z158">
            <v>0</v>
          </cell>
          <cell r="AE158">
            <v>0</v>
          </cell>
          <cell r="AF158">
            <v>19926.379000000001</v>
          </cell>
          <cell r="AG158">
            <v>0</v>
          </cell>
          <cell r="AL158">
            <v>0</v>
          </cell>
          <cell r="AM158">
            <v>0</v>
          </cell>
          <cell r="AN158">
            <v>0</v>
          </cell>
          <cell r="AS158">
            <v>0</v>
          </cell>
          <cell r="AT158">
            <v>0</v>
          </cell>
          <cell r="AU158">
            <v>0</v>
          </cell>
          <cell r="AW158">
            <v>7</v>
          </cell>
          <cell r="AX158" t="e">
            <v>#N/A</v>
          </cell>
          <cell r="AY158">
            <v>139484.65</v>
          </cell>
        </row>
        <row r="159">
          <cell r="A159">
            <v>148</v>
          </cell>
          <cell r="B159">
            <v>148</v>
          </cell>
          <cell r="C159">
            <v>138</v>
          </cell>
          <cell r="D159" t="str">
            <v>10.3.</v>
          </cell>
          <cell r="E159" t="str">
            <v>Mantenimiento, Lubricantes y Combustibles</v>
          </cell>
          <cell r="F159" t="str">
            <v>[v - mes]</v>
          </cell>
          <cell r="N159">
            <v>360</v>
          </cell>
          <cell r="Q159">
            <v>360</v>
          </cell>
          <cell r="R159">
            <v>275.33300000000003</v>
          </cell>
          <cell r="S159">
            <v>99119.88</v>
          </cell>
          <cell r="X159">
            <v>0</v>
          </cell>
          <cell r="Y159">
            <v>275.33300000000003</v>
          </cell>
          <cell r="Z159">
            <v>0</v>
          </cell>
          <cell r="AE159">
            <v>0</v>
          </cell>
          <cell r="AF159">
            <v>275.33300000000003</v>
          </cell>
          <cell r="AG159">
            <v>0</v>
          </cell>
          <cell r="AL159">
            <v>0</v>
          </cell>
          <cell r="AM159">
            <v>0</v>
          </cell>
          <cell r="AN159">
            <v>0</v>
          </cell>
          <cell r="AS159">
            <v>0</v>
          </cell>
          <cell r="AT159">
            <v>0</v>
          </cell>
          <cell r="AU159">
            <v>0</v>
          </cell>
          <cell r="AW159">
            <v>360</v>
          </cell>
          <cell r="AX159" t="e">
            <v>#N/A</v>
          </cell>
          <cell r="AY159">
            <v>99119.88</v>
          </cell>
        </row>
        <row r="160">
          <cell r="A160">
            <v>149</v>
          </cell>
          <cell r="B160">
            <v>149</v>
          </cell>
          <cell r="C160">
            <v>139</v>
          </cell>
          <cell r="D160" t="str">
            <v>10.4.</v>
          </cell>
          <cell r="E160" t="str">
            <v>Alquiler Vivienda / Oficina Ingeniero</v>
          </cell>
          <cell r="F160" t="str">
            <v>[m² - mes]</v>
          </cell>
          <cell r="N160">
            <v>44550</v>
          </cell>
          <cell r="Q160">
            <v>46778</v>
          </cell>
          <cell r="R160">
            <v>2.3140000000000001</v>
          </cell>
          <cell r="S160">
            <v>108244.29</v>
          </cell>
          <cell r="X160">
            <v>0</v>
          </cell>
          <cell r="Y160">
            <v>2.3140000000000001</v>
          </cell>
          <cell r="Z160">
            <v>0</v>
          </cell>
          <cell r="AE160">
            <v>0</v>
          </cell>
          <cell r="AF160">
            <v>2.3140000000000001</v>
          </cell>
          <cell r="AG160">
            <v>0</v>
          </cell>
          <cell r="AL160">
            <v>0</v>
          </cell>
          <cell r="AM160">
            <v>0</v>
          </cell>
          <cell r="AN160">
            <v>0</v>
          </cell>
          <cell r="AS160">
            <v>0</v>
          </cell>
          <cell r="AT160">
            <v>0</v>
          </cell>
          <cell r="AU160">
            <v>0</v>
          </cell>
          <cell r="AW160">
            <v>46778</v>
          </cell>
          <cell r="AX160" t="e">
            <v>#N/A</v>
          </cell>
          <cell r="AY160">
            <v>108244.29</v>
          </cell>
        </row>
        <row r="161">
          <cell r="A161">
            <v>150</v>
          </cell>
          <cell r="B161" t="str">
            <v>X</v>
          </cell>
          <cell r="C161">
            <v>139</v>
          </cell>
          <cell r="D161">
            <v>11</v>
          </cell>
          <cell r="E161" t="str">
            <v>ESTACION DE PESAJE</v>
          </cell>
          <cell r="I161" t="str">
            <v>Imprevistos</v>
          </cell>
          <cell r="K161">
            <v>0.05</v>
          </cell>
          <cell r="S161">
            <v>461350.32</v>
          </cell>
          <cell r="Z161">
            <v>0</v>
          </cell>
          <cell r="AG161">
            <v>0</v>
          </cell>
          <cell r="AN161">
            <v>0</v>
          </cell>
          <cell r="AU161">
            <v>0</v>
          </cell>
          <cell r="AY161">
            <v>461350.32</v>
          </cell>
        </row>
        <row r="162">
          <cell r="A162">
            <v>151</v>
          </cell>
          <cell r="B162">
            <v>151</v>
          </cell>
          <cell r="C162">
            <v>140</v>
          </cell>
          <cell r="D162" t="str">
            <v>11.1.</v>
          </cell>
          <cell r="E162" t="str">
            <v>Capa Material Granular</v>
          </cell>
          <cell r="F162" t="str">
            <v>[m³]</v>
          </cell>
          <cell r="N162">
            <v>2530.2199999999998</v>
          </cell>
          <cell r="Q162">
            <v>2657</v>
          </cell>
          <cell r="R162">
            <v>24.111000000000001</v>
          </cell>
          <cell r="S162">
            <v>64062.93</v>
          </cell>
          <cell r="X162">
            <v>0</v>
          </cell>
          <cell r="Y162">
            <v>24.111000000000001</v>
          </cell>
          <cell r="Z162">
            <v>0</v>
          </cell>
          <cell r="AE162">
            <v>0</v>
          </cell>
          <cell r="AF162">
            <v>24.111000000000001</v>
          </cell>
          <cell r="AG162">
            <v>0</v>
          </cell>
          <cell r="AL162">
            <v>0</v>
          </cell>
          <cell r="AM162">
            <v>0</v>
          </cell>
          <cell r="AN162">
            <v>0</v>
          </cell>
          <cell r="AS162">
            <v>0</v>
          </cell>
          <cell r="AT162">
            <v>0</v>
          </cell>
          <cell r="AU162">
            <v>0</v>
          </cell>
          <cell r="AW162">
            <v>2657</v>
          </cell>
          <cell r="AX162" t="e">
            <v>#N/A</v>
          </cell>
          <cell r="AY162">
            <v>64062.93</v>
          </cell>
        </row>
        <row r="163">
          <cell r="A163">
            <v>152</v>
          </cell>
          <cell r="B163">
            <v>152</v>
          </cell>
          <cell r="C163">
            <v>141</v>
          </cell>
          <cell r="D163" t="str">
            <v>11.2.</v>
          </cell>
          <cell r="E163" t="str">
            <v>Area Pavimentada</v>
          </cell>
          <cell r="F163" t="str">
            <v>[m²]</v>
          </cell>
          <cell r="N163">
            <v>11320.13</v>
          </cell>
          <cell r="Q163">
            <v>11887</v>
          </cell>
          <cell r="R163">
            <v>20.530999999999999</v>
          </cell>
          <cell r="S163">
            <v>244052</v>
          </cell>
          <cell r="X163">
            <v>0</v>
          </cell>
          <cell r="Y163">
            <v>20.530999999999999</v>
          </cell>
          <cell r="Z163">
            <v>0</v>
          </cell>
          <cell r="AE163">
            <v>0</v>
          </cell>
          <cell r="AF163">
            <v>20.530999999999999</v>
          </cell>
          <cell r="AG163">
            <v>0</v>
          </cell>
          <cell r="AL163">
            <v>0</v>
          </cell>
          <cell r="AM163">
            <v>0</v>
          </cell>
          <cell r="AN163">
            <v>0</v>
          </cell>
          <cell r="AS163">
            <v>0</v>
          </cell>
          <cell r="AT163">
            <v>0</v>
          </cell>
          <cell r="AU163">
            <v>0</v>
          </cell>
          <cell r="AW163">
            <v>11887</v>
          </cell>
          <cell r="AX163" t="e">
            <v>#N/A</v>
          </cell>
          <cell r="AY163">
            <v>244052</v>
          </cell>
        </row>
        <row r="164">
          <cell r="A164">
            <v>153</v>
          </cell>
          <cell r="B164">
            <v>153</v>
          </cell>
          <cell r="C164">
            <v>142</v>
          </cell>
          <cell r="D164" t="str">
            <v>11.3.</v>
          </cell>
          <cell r="E164" t="str">
            <v>Aceras y Pavimento Peatonal Externo</v>
          </cell>
          <cell r="F164" t="str">
            <v>[m²]</v>
          </cell>
          <cell r="N164">
            <v>586.35</v>
          </cell>
          <cell r="Q164">
            <v>616</v>
          </cell>
          <cell r="R164">
            <v>21.331</v>
          </cell>
          <cell r="S164">
            <v>13139.9</v>
          </cell>
          <cell r="X164">
            <v>0</v>
          </cell>
          <cell r="Y164">
            <v>21.331</v>
          </cell>
          <cell r="Z164">
            <v>0</v>
          </cell>
          <cell r="AE164">
            <v>0</v>
          </cell>
          <cell r="AF164">
            <v>21.331</v>
          </cell>
          <cell r="AG164">
            <v>0</v>
          </cell>
          <cell r="AL164">
            <v>0</v>
          </cell>
          <cell r="AM164">
            <v>0</v>
          </cell>
          <cell r="AN164">
            <v>0</v>
          </cell>
          <cell r="AS164">
            <v>0</v>
          </cell>
          <cell r="AT164">
            <v>0</v>
          </cell>
          <cell r="AU164">
            <v>0</v>
          </cell>
          <cell r="AW164">
            <v>616</v>
          </cell>
          <cell r="AX164" t="e">
            <v>#N/A</v>
          </cell>
          <cell r="AY164">
            <v>13139.9</v>
          </cell>
        </row>
        <row r="165">
          <cell r="A165">
            <v>154</v>
          </cell>
          <cell r="B165">
            <v>154</v>
          </cell>
          <cell r="C165">
            <v>143</v>
          </cell>
          <cell r="D165" t="str">
            <v>11.4.</v>
          </cell>
          <cell r="E165" t="str">
            <v>Jardines</v>
          </cell>
          <cell r="F165" t="str">
            <v>[m²]</v>
          </cell>
          <cell r="N165">
            <v>14601.07</v>
          </cell>
          <cell r="Q165">
            <v>15332</v>
          </cell>
          <cell r="R165">
            <v>1.2729999999999999</v>
          </cell>
          <cell r="S165">
            <v>19517.64</v>
          </cell>
          <cell r="X165">
            <v>0</v>
          </cell>
          <cell r="Y165">
            <v>1.2729999999999999</v>
          </cell>
          <cell r="Z165">
            <v>0</v>
          </cell>
          <cell r="AE165">
            <v>0</v>
          </cell>
          <cell r="AF165">
            <v>1.2729999999999999</v>
          </cell>
          <cell r="AG165">
            <v>0</v>
          </cell>
          <cell r="AL165">
            <v>0</v>
          </cell>
          <cell r="AM165">
            <v>0</v>
          </cell>
          <cell r="AN165">
            <v>0</v>
          </cell>
          <cell r="AS165">
            <v>0</v>
          </cell>
          <cell r="AT165">
            <v>0</v>
          </cell>
          <cell r="AU165">
            <v>0</v>
          </cell>
          <cell r="AW165">
            <v>15332</v>
          </cell>
          <cell r="AX165" t="e">
            <v>#N/A</v>
          </cell>
          <cell r="AY165">
            <v>19517.64</v>
          </cell>
        </row>
        <row r="166">
          <cell r="A166">
            <v>155</v>
          </cell>
          <cell r="B166">
            <v>155</v>
          </cell>
          <cell r="C166">
            <v>144</v>
          </cell>
          <cell r="D166" t="str">
            <v>11.5.</v>
          </cell>
          <cell r="E166" t="str">
            <v>Cerco Perimetral</v>
          </cell>
          <cell r="F166" t="str">
            <v>[m]</v>
          </cell>
          <cell r="N166">
            <v>512.97</v>
          </cell>
          <cell r="Q166">
            <v>539</v>
          </cell>
          <cell r="R166">
            <v>29.25</v>
          </cell>
          <cell r="S166">
            <v>15765.75</v>
          </cell>
          <cell r="X166">
            <v>0</v>
          </cell>
          <cell r="Y166">
            <v>29.25</v>
          </cell>
          <cell r="Z166">
            <v>0</v>
          </cell>
          <cell r="AE166">
            <v>0</v>
          </cell>
          <cell r="AF166">
            <v>29.25</v>
          </cell>
          <cell r="AG166">
            <v>0</v>
          </cell>
          <cell r="AL166">
            <v>0</v>
          </cell>
          <cell r="AM166">
            <v>0</v>
          </cell>
          <cell r="AN166">
            <v>0</v>
          </cell>
          <cell r="AS166">
            <v>0</v>
          </cell>
          <cell r="AT166">
            <v>0</v>
          </cell>
          <cell r="AU166">
            <v>0</v>
          </cell>
          <cell r="AW166">
            <v>539</v>
          </cell>
          <cell r="AX166" t="e">
            <v>#N/A</v>
          </cell>
          <cell r="AY166">
            <v>15765.75</v>
          </cell>
        </row>
        <row r="167">
          <cell r="A167">
            <v>156</v>
          </cell>
          <cell r="B167">
            <v>156</v>
          </cell>
          <cell r="C167">
            <v>145</v>
          </cell>
          <cell r="D167" t="str">
            <v>11.6.</v>
          </cell>
          <cell r="E167" t="str">
            <v>Areas Construidas Cerradas</v>
          </cell>
          <cell r="F167" t="str">
            <v>[m²]</v>
          </cell>
          <cell r="N167">
            <v>1184.02</v>
          </cell>
          <cell r="Q167">
            <v>1244</v>
          </cell>
          <cell r="R167">
            <v>117.047</v>
          </cell>
          <cell r="S167">
            <v>145606.47</v>
          </cell>
          <cell r="X167">
            <v>0</v>
          </cell>
          <cell r="Y167">
            <v>117.047</v>
          </cell>
          <cell r="Z167">
            <v>0</v>
          </cell>
          <cell r="AE167">
            <v>0</v>
          </cell>
          <cell r="AF167">
            <v>117.047</v>
          </cell>
          <cell r="AG167">
            <v>0</v>
          </cell>
          <cell r="AL167">
            <v>0</v>
          </cell>
          <cell r="AM167">
            <v>0</v>
          </cell>
          <cell r="AN167">
            <v>0</v>
          </cell>
          <cell r="AS167">
            <v>0</v>
          </cell>
          <cell r="AT167">
            <v>0</v>
          </cell>
          <cell r="AU167">
            <v>0</v>
          </cell>
          <cell r="AW167">
            <v>1244</v>
          </cell>
          <cell r="AX167" t="e">
            <v>#N/A</v>
          </cell>
          <cell r="AY167">
            <v>145606.47</v>
          </cell>
        </row>
        <row r="168">
          <cell r="A168">
            <v>157</v>
          </cell>
          <cell r="B168">
            <v>157</v>
          </cell>
          <cell r="C168">
            <v>146</v>
          </cell>
          <cell r="D168" t="str">
            <v>11.8.</v>
          </cell>
          <cell r="E168" t="str">
            <v xml:space="preserve">Provisión Energía Eléctrica e Iluminación Exterior </v>
          </cell>
          <cell r="F168" t="str">
            <v>[glb]</v>
          </cell>
          <cell r="N168">
            <v>1</v>
          </cell>
          <cell r="Q168">
            <v>1</v>
          </cell>
          <cell r="R168">
            <v>30866.181</v>
          </cell>
          <cell r="S168">
            <v>30866.18</v>
          </cell>
          <cell r="X168">
            <v>0</v>
          </cell>
          <cell r="Y168">
            <v>30866.181</v>
          </cell>
          <cell r="Z168">
            <v>0</v>
          </cell>
          <cell r="AE168">
            <v>0</v>
          </cell>
          <cell r="AF168">
            <v>30866.181</v>
          </cell>
          <cell r="AG168">
            <v>0</v>
          </cell>
          <cell r="AL168">
            <v>0</v>
          </cell>
          <cell r="AM168">
            <v>0</v>
          </cell>
          <cell r="AN168">
            <v>0</v>
          </cell>
          <cell r="AS168">
            <v>0</v>
          </cell>
          <cell r="AT168">
            <v>0</v>
          </cell>
          <cell r="AU168">
            <v>0</v>
          </cell>
          <cell r="AW168">
            <v>1</v>
          </cell>
          <cell r="AX168" t="e">
            <v>#N/A</v>
          </cell>
          <cell r="AY168">
            <v>30866.18</v>
          </cell>
        </row>
        <row r="169">
          <cell r="A169">
            <v>158</v>
          </cell>
          <cell r="B169">
            <v>158</v>
          </cell>
          <cell r="C169">
            <v>147</v>
          </cell>
          <cell r="D169" t="str">
            <v>11.9.</v>
          </cell>
          <cell r="E169" t="str">
            <v>Tanque Almacenamiento de Agua Potable y Sistema de Distribución</v>
          </cell>
          <cell r="F169" t="str">
            <v>[glb]</v>
          </cell>
          <cell r="N169">
            <v>1</v>
          </cell>
          <cell r="Q169">
            <v>1</v>
          </cell>
          <cell r="R169">
            <v>27716.536</v>
          </cell>
          <cell r="S169">
            <v>27716.54</v>
          </cell>
          <cell r="X169">
            <v>0</v>
          </cell>
          <cell r="Y169">
            <v>27716.536</v>
          </cell>
          <cell r="Z169">
            <v>0</v>
          </cell>
          <cell r="AE169">
            <v>0</v>
          </cell>
          <cell r="AF169">
            <v>27716.536</v>
          </cell>
          <cell r="AG169">
            <v>0</v>
          </cell>
          <cell r="AL169">
            <v>0</v>
          </cell>
          <cell r="AM169">
            <v>0</v>
          </cell>
          <cell r="AN169">
            <v>0</v>
          </cell>
          <cell r="AS169">
            <v>0</v>
          </cell>
          <cell r="AT169">
            <v>0</v>
          </cell>
          <cell r="AU169">
            <v>0</v>
          </cell>
          <cell r="AW169">
            <v>1</v>
          </cell>
          <cell r="AX169" t="e">
            <v>#N/A</v>
          </cell>
          <cell r="AY169">
            <v>27716.54</v>
          </cell>
        </row>
        <row r="170">
          <cell r="A170">
            <v>159</v>
          </cell>
          <cell r="B170">
            <v>159</v>
          </cell>
          <cell r="C170">
            <v>148</v>
          </cell>
          <cell r="D170" t="str">
            <v>11.10.</v>
          </cell>
          <cell r="E170" t="str">
            <v>Provisión del Sistema de Alcantarillado y Pozo Séptico</v>
          </cell>
          <cell r="F170" t="str">
            <v>[glb]</v>
          </cell>
          <cell r="N170">
            <v>1</v>
          </cell>
          <cell r="Q170">
            <v>1</v>
          </cell>
          <cell r="R170">
            <v>36674.423000000003</v>
          </cell>
          <cell r="S170">
            <v>36674.42</v>
          </cell>
          <cell r="X170">
            <v>0</v>
          </cell>
          <cell r="Y170">
            <v>36674.423000000003</v>
          </cell>
          <cell r="Z170">
            <v>0</v>
          </cell>
          <cell r="AE170">
            <v>0</v>
          </cell>
          <cell r="AF170">
            <v>36674.423000000003</v>
          </cell>
          <cell r="AG170">
            <v>0</v>
          </cell>
          <cell r="AL170">
            <v>0</v>
          </cell>
          <cell r="AM170">
            <v>0</v>
          </cell>
          <cell r="AN170">
            <v>0</v>
          </cell>
          <cell r="AS170">
            <v>0</v>
          </cell>
          <cell r="AT170">
            <v>0</v>
          </cell>
          <cell r="AU170">
            <v>0</v>
          </cell>
          <cell r="AW170">
            <v>1</v>
          </cell>
          <cell r="AX170" t="e">
            <v>#N/A</v>
          </cell>
          <cell r="AY170">
            <v>36674.42</v>
          </cell>
        </row>
        <row r="171">
          <cell r="A171">
            <v>160</v>
          </cell>
          <cell r="B171" t="str">
            <v>X</v>
          </cell>
          <cell r="C171">
            <v>148</v>
          </cell>
          <cell r="D171">
            <v>12</v>
          </cell>
          <cell r="E171" t="str">
            <v>ESTACION DE PEAJE</v>
          </cell>
          <cell r="I171" t="str">
            <v>Imprevistos</v>
          </cell>
          <cell r="K171">
            <v>0.05</v>
          </cell>
          <cell r="S171">
            <v>597401.83000000019</v>
          </cell>
          <cell r="Z171">
            <v>0</v>
          </cell>
          <cell r="AG171">
            <v>0</v>
          </cell>
          <cell r="AN171">
            <v>0</v>
          </cell>
          <cell r="AU171">
            <v>0</v>
          </cell>
          <cell r="AY171">
            <v>597401.83000000019</v>
          </cell>
        </row>
        <row r="172">
          <cell r="A172">
            <v>161</v>
          </cell>
          <cell r="B172">
            <v>161</v>
          </cell>
          <cell r="C172">
            <v>149</v>
          </cell>
          <cell r="D172" t="str">
            <v>12.1.</v>
          </cell>
          <cell r="E172" t="str">
            <v>Area Pavimentada</v>
          </cell>
          <cell r="F172" t="str">
            <v>[m²]</v>
          </cell>
          <cell r="N172">
            <v>9105.73</v>
          </cell>
          <cell r="Q172">
            <v>9562</v>
          </cell>
          <cell r="R172">
            <v>20.530999999999999</v>
          </cell>
          <cell r="S172">
            <v>196317.42</v>
          </cell>
          <cell r="X172">
            <v>0</v>
          </cell>
          <cell r="Y172">
            <v>20.530999999999999</v>
          </cell>
          <cell r="Z172">
            <v>0</v>
          </cell>
          <cell r="AE172">
            <v>0</v>
          </cell>
          <cell r="AF172">
            <v>20.530999999999999</v>
          </cell>
          <cell r="AG172">
            <v>0</v>
          </cell>
          <cell r="AL172">
            <v>0</v>
          </cell>
          <cell r="AM172">
            <v>0</v>
          </cell>
          <cell r="AN172">
            <v>0</v>
          </cell>
          <cell r="AS172">
            <v>0</v>
          </cell>
          <cell r="AT172">
            <v>0</v>
          </cell>
          <cell r="AU172">
            <v>0</v>
          </cell>
          <cell r="AW172">
            <v>9562</v>
          </cell>
          <cell r="AX172" t="e">
            <v>#N/A</v>
          </cell>
          <cell r="AY172">
            <v>196317.42</v>
          </cell>
        </row>
        <row r="173">
          <cell r="A173">
            <v>162</v>
          </cell>
          <cell r="B173">
            <v>162</v>
          </cell>
          <cell r="C173">
            <v>150</v>
          </cell>
          <cell r="D173" t="str">
            <v>12.2.</v>
          </cell>
          <cell r="E173" t="str">
            <v>Area Construida Cerrada</v>
          </cell>
          <cell r="F173" t="str">
            <v>[m²]</v>
          </cell>
          <cell r="N173">
            <v>224.47</v>
          </cell>
          <cell r="Q173">
            <v>236</v>
          </cell>
          <cell r="R173">
            <v>117.047</v>
          </cell>
          <cell r="S173">
            <v>27623.09</v>
          </cell>
          <cell r="X173">
            <v>0</v>
          </cell>
          <cell r="Y173">
            <v>117.047</v>
          </cell>
          <cell r="Z173">
            <v>0</v>
          </cell>
          <cell r="AE173">
            <v>0</v>
          </cell>
          <cell r="AF173">
            <v>117.047</v>
          </cell>
          <cell r="AG173">
            <v>0</v>
          </cell>
          <cell r="AL173">
            <v>0</v>
          </cell>
          <cell r="AM173">
            <v>0</v>
          </cell>
          <cell r="AN173">
            <v>0</v>
          </cell>
          <cell r="AS173">
            <v>0</v>
          </cell>
          <cell r="AT173">
            <v>0</v>
          </cell>
          <cell r="AU173">
            <v>0</v>
          </cell>
          <cell r="AW173">
            <v>236</v>
          </cell>
          <cell r="AX173" t="e">
            <v>#N/A</v>
          </cell>
          <cell r="AY173">
            <v>27623.09</v>
          </cell>
        </row>
        <row r="174">
          <cell r="A174">
            <v>163</v>
          </cell>
          <cell r="B174">
            <v>163</v>
          </cell>
          <cell r="C174">
            <v>151</v>
          </cell>
          <cell r="D174" t="str">
            <v>12.3.</v>
          </cell>
          <cell r="E174" t="str">
            <v>Area Construida Abierta</v>
          </cell>
          <cell r="F174" t="str">
            <v>[m²]</v>
          </cell>
          <cell r="N174">
            <v>220.2</v>
          </cell>
          <cell r="Q174">
            <v>232</v>
          </cell>
          <cell r="R174">
            <v>80.402000000000001</v>
          </cell>
          <cell r="S174">
            <v>18653.259999999998</v>
          </cell>
          <cell r="X174">
            <v>0</v>
          </cell>
          <cell r="Y174">
            <v>80.402000000000001</v>
          </cell>
          <cell r="Z174">
            <v>0</v>
          </cell>
          <cell r="AE174">
            <v>0</v>
          </cell>
          <cell r="AF174">
            <v>80.402000000000001</v>
          </cell>
          <cell r="AG174">
            <v>0</v>
          </cell>
          <cell r="AL174">
            <v>0</v>
          </cell>
          <cell r="AM174">
            <v>0</v>
          </cell>
          <cell r="AN174">
            <v>0</v>
          </cell>
          <cell r="AS174">
            <v>0</v>
          </cell>
          <cell r="AT174">
            <v>0</v>
          </cell>
          <cell r="AU174">
            <v>0</v>
          </cell>
          <cell r="AW174">
            <v>232</v>
          </cell>
          <cell r="AX174" t="e">
            <v>#N/A</v>
          </cell>
          <cell r="AY174">
            <v>18653.259999999998</v>
          </cell>
        </row>
        <row r="175">
          <cell r="A175">
            <v>164</v>
          </cell>
          <cell r="B175">
            <v>164</v>
          </cell>
          <cell r="C175">
            <v>152</v>
          </cell>
          <cell r="D175" t="str">
            <v>12.4.</v>
          </cell>
          <cell r="E175" t="str">
            <v>Jardines</v>
          </cell>
          <cell r="F175" t="str">
            <v>[m²]</v>
          </cell>
          <cell r="N175">
            <v>3733.96</v>
          </cell>
          <cell r="Q175">
            <v>3921</v>
          </cell>
          <cell r="R175">
            <v>1.2729999999999999</v>
          </cell>
          <cell r="S175">
            <v>4991.43</v>
          </cell>
          <cell r="X175">
            <v>0</v>
          </cell>
          <cell r="Y175">
            <v>1.2729999999999999</v>
          </cell>
          <cell r="Z175">
            <v>0</v>
          </cell>
          <cell r="AE175">
            <v>0</v>
          </cell>
          <cell r="AF175">
            <v>1.2729999999999999</v>
          </cell>
          <cell r="AG175">
            <v>0</v>
          </cell>
          <cell r="AL175">
            <v>0</v>
          </cell>
          <cell r="AM175">
            <v>0</v>
          </cell>
          <cell r="AN175">
            <v>0</v>
          </cell>
          <cell r="AS175">
            <v>0</v>
          </cell>
          <cell r="AT175">
            <v>0</v>
          </cell>
          <cell r="AU175">
            <v>0</v>
          </cell>
          <cell r="AW175">
            <v>3921</v>
          </cell>
          <cell r="AX175" t="e">
            <v>#N/A</v>
          </cell>
          <cell r="AY175">
            <v>4991.43</v>
          </cell>
        </row>
        <row r="176">
          <cell r="A176">
            <v>165</v>
          </cell>
          <cell r="B176">
            <v>165</v>
          </cell>
          <cell r="C176">
            <v>153</v>
          </cell>
          <cell r="D176" t="str">
            <v>12.5.</v>
          </cell>
          <cell r="E176" t="str">
            <v>Aceras</v>
          </cell>
          <cell r="F176" t="str">
            <v>[m²]</v>
          </cell>
          <cell r="N176">
            <v>1954.21</v>
          </cell>
          <cell r="Q176">
            <v>2052</v>
          </cell>
          <cell r="R176">
            <v>21.331</v>
          </cell>
          <cell r="S176">
            <v>43771.21</v>
          </cell>
          <cell r="X176">
            <v>0</v>
          </cell>
          <cell r="Y176">
            <v>21.331</v>
          </cell>
          <cell r="Z176">
            <v>0</v>
          </cell>
          <cell r="AE176">
            <v>0</v>
          </cell>
          <cell r="AF176">
            <v>21.331</v>
          </cell>
          <cell r="AG176">
            <v>0</v>
          </cell>
          <cell r="AL176">
            <v>0</v>
          </cell>
          <cell r="AM176">
            <v>0</v>
          </cell>
          <cell r="AN176">
            <v>0</v>
          </cell>
          <cell r="AS176">
            <v>0</v>
          </cell>
          <cell r="AT176">
            <v>0</v>
          </cell>
          <cell r="AU176">
            <v>0</v>
          </cell>
          <cell r="AW176">
            <v>2052</v>
          </cell>
          <cell r="AX176" t="e">
            <v>#N/A</v>
          </cell>
          <cell r="AY176">
            <v>43771.21</v>
          </cell>
        </row>
        <row r="177">
          <cell r="A177">
            <v>166</v>
          </cell>
          <cell r="B177">
            <v>166</v>
          </cell>
          <cell r="C177">
            <v>154</v>
          </cell>
          <cell r="D177" t="str">
            <v>12.6.</v>
          </cell>
          <cell r="E177" t="str">
            <v>Capa Material Granular</v>
          </cell>
          <cell r="F177" t="str">
            <v>[m³]</v>
          </cell>
          <cell r="N177">
            <v>2010</v>
          </cell>
          <cell r="Q177">
            <v>2111</v>
          </cell>
          <cell r="R177">
            <v>24.111000000000001</v>
          </cell>
          <cell r="S177">
            <v>50898.32</v>
          </cell>
          <cell r="X177">
            <v>0</v>
          </cell>
          <cell r="Y177">
            <v>24.111000000000001</v>
          </cell>
          <cell r="Z177">
            <v>0</v>
          </cell>
          <cell r="AE177">
            <v>0</v>
          </cell>
          <cell r="AF177">
            <v>24.111000000000001</v>
          </cell>
          <cell r="AG177">
            <v>0</v>
          </cell>
          <cell r="AL177">
            <v>0</v>
          </cell>
          <cell r="AM177">
            <v>0</v>
          </cell>
          <cell r="AN177">
            <v>0</v>
          </cell>
          <cell r="AS177">
            <v>0</v>
          </cell>
          <cell r="AT177">
            <v>0</v>
          </cell>
          <cell r="AU177">
            <v>0</v>
          </cell>
          <cell r="AW177">
            <v>2111</v>
          </cell>
          <cell r="AX177" t="e">
            <v>#N/A</v>
          </cell>
          <cell r="AY177">
            <v>50898.32</v>
          </cell>
        </row>
        <row r="178">
          <cell r="A178">
            <v>167</v>
          </cell>
          <cell r="B178">
            <v>167</v>
          </cell>
          <cell r="C178">
            <v>155</v>
          </cell>
          <cell r="D178" t="str">
            <v>12.7.</v>
          </cell>
          <cell r="E178" t="str">
            <v>Cerco Perimetral</v>
          </cell>
          <cell r="F178" t="str">
            <v>[m]</v>
          </cell>
          <cell r="N178">
            <v>76.290000000000006</v>
          </cell>
          <cell r="Q178">
            <v>81</v>
          </cell>
          <cell r="R178">
            <v>29.25</v>
          </cell>
          <cell r="S178">
            <v>2369.25</v>
          </cell>
          <cell r="X178">
            <v>0</v>
          </cell>
          <cell r="Y178">
            <v>29.25</v>
          </cell>
          <cell r="Z178">
            <v>0</v>
          </cell>
          <cell r="AE178">
            <v>0</v>
          </cell>
          <cell r="AF178">
            <v>29.25</v>
          </cell>
          <cell r="AG178">
            <v>0</v>
          </cell>
          <cell r="AL178">
            <v>0</v>
          </cell>
          <cell r="AM178">
            <v>0</v>
          </cell>
          <cell r="AN178">
            <v>0</v>
          </cell>
          <cell r="AS178">
            <v>0</v>
          </cell>
          <cell r="AT178">
            <v>0</v>
          </cell>
          <cell r="AU178">
            <v>0</v>
          </cell>
          <cell r="AW178">
            <v>81</v>
          </cell>
          <cell r="AX178" t="e">
            <v>#N/A</v>
          </cell>
          <cell r="AY178">
            <v>2369.25</v>
          </cell>
        </row>
        <row r="179">
          <cell r="A179">
            <v>168</v>
          </cell>
          <cell r="B179">
            <v>168</v>
          </cell>
          <cell r="C179">
            <v>156</v>
          </cell>
          <cell r="D179" t="str">
            <v>12.8.</v>
          </cell>
          <cell r="E179" t="str">
            <v>Provisión Energía Eléctrica e Iluminación Exterior</v>
          </cell>
          <cell r="F179" t="str">
            <v>[glb]</v>
          </cell>
          <cell r="N179">
            <v>1</v>
          </cell>
          <cell r="Q179">
            <v>1</v>
          </cell>
          <cell r="R179">
            <v>26030.494999999999</v>
          </cell>
          <cell r="S179">
            <v>26030.5</v>
          </cell>
          <cell r="X179">
            <v>0</v>
          </cell>
          <cell r="Y179">
            <v>26030.494999999999</v>
          </cell>
          <cell r="Z179">
            <v>0</v>
          </cell>
          <cell r="AE179">
            <v>0</v>
          </cell>
          <cell r="AF179">
            <v>26030.494999999999</v>
          </cell>
          <cell r="AG179">
            <v>0</v>
          </cell>
          <cell r="AL179">
            <v>0</v>
          </cell>
          <cell r="AM179">
            <v>0</v>
          </cell>
          <cell r="AN179">
            <v>0</v>
          </cell>
          <cell r="AS179">
            <v>0</v>
          </cell>
          <cell r="AT179">
            <v>0</v>
          </cell>
          <cell r="AU179">
            <v>0</v>
          </cell>
          <cell r="AW179">
            <v>1</v>
          </cell>
          <cell r="AX179" t="e">
            <v>#N/A</v>
          </cell>
          <cell r="AY179">
            <v>26030.5</v>
          </cell>
        </row>
        <row r="180">
          <cell r="A180">
            <v>169</v>
          </cell>
          <cell r="B180">
            <v>169</v>
          </cell>
          <cell r="C180">
            <v>157</v>
          </cell>
          <cell r="D180" t="str">
            <v>12.9.</v>
          </cell>
          <cell r="E180" t="str">
            <v>Provisión del Sistema de Alcantarillado y Pozo Séptico</v>
          </cell>
          <cell r="F180" t="str">
            <v>[glb]</v>
          </cell>
          <cell r="N180">
            <v>1</v>
          </cell>
          <cell r="Q180">
            <v>1</v>
          </cell>
          <cell r="R180">
            <v>18472.116000000002</v>
          </cell>
          <cell r="S180">
            <v>18472.12</v>
          </cell>
          <cell r="X180">
            <v>0</v>
          </cell>
          <cell r="Y180">
            <v>18472.116000000002</v>
          </cell>
          <cell r="Z180">
            <v>0</v>
          </cell>
          <cell r="AE180">
            <v>0</v>
          </cell>
          <cell r="AF180">
            <v>18472.116000000002</v>
          </cell>
          <cell r="AG180">
            <v>0</v>
          </cell>
          <cell r="AL180">
            <v>0</v>
          </cell>
          <cell r="AM180">
            <v>0</v>
          </cell>
          <cell r="AN180">
            <v>0</v>
          </cell>
          <cell r="AS180">
            <v>0</v>
          </cell>
          <cell r="AT180">
            <v>0</v>
          </cell>
          <cell r="AU180">
            <v>0</v>
          </cell>
          <cell r="AW180">
            <v>1</v>
          </cell>
          <cell r="AX180" t="e">
            <v>#N/A</v>
          </cell>
          <cell r="AY180">
            <v>18472.12</v>
          </cell>
        </row>
        <row r="181">
          <cell r="A181">
            <v>170</v>
          </cell>
          <cell r="B181">
            <v>170</v>
          </cell>
          <cell r="C181">
            <v>158</v>
          </cell>
          <cell r="D181" t="str">
            <v>12.10.</v>
          </cell>
          <cell r="E181" t="str">
            <v>Separador New Jersey</v>
          </cell>
          <cell r="F181" t="str">
            <v>[m]</v>
          </cell>
          <cell r="N181">
            <v>360</v>
          </cell>
          <cell r="Q181">
            <v>378</v>
          </cell>
          <cell r="R181">
            <v>45.195999999999998</v>
          </cell>
          <cell r="S181">
            <v>17084.09</v>
          </cell>
          <cell r="X181">
            <v>0</v>
          </cell>
          <cell r="Y181">
            <v>45.195999999999998</v>
          </cell>
          <cell r="Z181">
            <v>0</v>
          </cell>
          <cell r="AE181">
            <v>0</v>
          </cell>
          <cell r="AF181">
            <v>45.195999999999998</v>
          </cell>
          <cell r="AG181">
            <v>0</v>
          </cell>
          <cell r="AL181">
            <v>0</v>
          </cell>
          <cell r="AM181">
            <v>0</v>
          </cell>
          <cell r="AN181">
            <v>0</v>
          </cell>
          <cell r="AS181">
            <v>0</v>
          </cell>
          <cell r="AT181">
            <v>0</v>
          </cell>
          <cell r="AU181">
            <v>0</v>
          </cell>
          <cell r="AW181">
            <v>378</v>
          </cell>
          <cell r="AX181" t="e">
            <v>#N/A</v>
          </cell>
          <cell r="AY181">
            <v>17084.09</v>
          </cell>
        </row>
        <row r="182">
          <cell r="A182">
            <v>171</v>
          </cell>
          <cell r="B182" t="str">
            <v>X</v>
          </cell>
          <cell r="C182">
            <v>158</v>
          </cell>
          <cell r="D182">
            <v>13</v>
          </cell>
          <cell r="E182" t="str">
            <v>CONSTRUCCION CAMPAMENTO PARA EL S.N.C.</v>
          </cell>
          <cell r="I182" t="str">
            <v>Imprevistos</v>
          </cell>
          <cell r="K182">
            <v>0.05</v>
          </cell>
          <cell r="S182">
            <v>406210.69000000006</v>
          </cell>
          <cell r="Z182">
            <v>0</v>
          </cell>
          <cell r="AG182">
            <v>0</v>
          </cell>
          <cell r="AN182">
            <v>0</v>
          </cell>
          <cell r="AU182">
            <v>0</v>
          </cell>
          <cell r="AY182">
            <v>406210.69000000006</v>
          </cell>
        </row>
        <row r="183">
          <cell r="A183">
            <v>172</v>
          </cell>
          <cell r="B183">
            <v>172</v>
          </cell>
          <cell r="C183">
            <v>159</v>
          </cell>
          <cell r="D183" t="str">
            <v>13.1.</v>
          </cell>
          <cell r="E183" t="str">
            <v>Area Pavimentada</v>
          </cell>
          <cell r="F183" t="str">
            <v>[m²]</v>
          </cell>
          <cell r="N183">
            <v>1164.96</v>
          </cell>
          <cell r="Q183">
            <v>1224</v>
          </cell>
          <cell r="R183">
            <v>20.530999999999999</v>
          </cell>
          <cell r="S183">
            <v>25129.94</v>
          </cell>
          <cell r="X183">
            <v>0</v>
          </cell>
          <cell r="Y183">
            <v>20.530999999999999</v>
          </cell>
          <cell r="Z183">
            <v>0</v>
          </cell>
          <cell r="AE183">
            <v>0</v>
          </cell>
          <cell r="AF183">
            <v>20.530999999999999</v>
          </cell>
          <cell r="AG183">
            <v>0</v>
          </cell>
          <cell r="AL183">
            <v>0</v>
          </cell>
          <cell r="AM183">
            <v>0</v>
          </cell>
          <cell r="AN183">
            <v>0</v>
          </cell>
          <cell r="AS183">
            <v>0</v>
          </cell>
          <cell r="AT183">
            <v>0</v>
          </cell>
          <cell r="AU183">
            <v>0</v>
          </cell>
          <cell r="AW183">
            <v>1224</v>
          </cell>
          <cell r="AX183" t="e">
            <v>#N/A</v>
          </cell>
          <cell r="AY183">
            <v>25129.94</v>
          </cell>
        </row>
        <row r="184">
          <cell r="A184">
            <v>173</v>
          </cell>
          <cell r="B184">
            <v>173</v>
          </cell>
          <cell r="C184">
            <v>160</v>
          </cell>
          <cell r="D184" t="str">
            <v>13.2.</v>
          </cell>
          <cell r="E184" t="str">
            <v>Area Construida Cerrada</v>
          </cell>
          <cell r="F184" t="str">
            <v>[m²]</v>
          </cell>
          <cell r="N184">
            <v>1579</v>
          </cell>
          <cell r="Q184">
            <v>1658</v>
          </cell>
          <cell r="R184">
            <v>117.047</v>
          </cell>
          <cell r="S184">
            <v>194063.93</v>
          </cell>
          <cell r="X184">
            <v>0</v>
          </cell>
          <cell r="Y184">
            <v>117.047</v>
          </cell>
          <cell r="Z184">
            <v>0</v>
          </cell>
          <cell r="AE184">
            <v>0</v>
          </cell>
          <cell r="AF184">
            <v>117.047</v>
          </cell>
          <cell r="AG184">
            <v>0</v>
          </cell>
          <cell r="AL184">
            <v>0</v>
          </cell>
          <cell r="AM184">
            <v>0</v>
          </cell>
          <cell r="AN184">
            <v>0</v>
          </cell>
          <cell r="AS184">
            <v>0</v>
          </cell>
          <cell r="AT184">
            <v>0</v>
          </cell>
          <cell r="AU184">
            <v>0</v>
          </cell>
          <cell r="AW184">
            <v>1658</v>
          </cell>
          <cell r="AX184" t="e">
            <v>#N/A</v>
          </cell>
          <cell r="AY184">
            <v>194063.93</v>
          </cell>
        </row>
        <row r="185">
          <cell r="A185">
            <v>174</v>
          </cell>
          <cell r="B185">
            <v>174</v>
          </cell>
          <cell r="C185">
            <v>161</v>
          </cell>
          <cell r="D185" t="str">
            <v>13.3.</v>
          </cell>
          <cell r="E185" t="str">
            <v>Area Construida Abierta</v>
          </cell>
          <cell r="F185" t="str">
            <v>[m²]</v>
          </cell>
          <cell r="N185">
            <v>121</v>
          </cell>
          <cell r="Q185">
            <v>128</v>
          </cell>
          <cell r="R185">
            <v>80.402000000000001</v>
          </cell>
          <cell r="S185">
            <v>10291.459999999999</v>
          </cell>
          <cell r="X185">
            <v>0</v>
          </cell>
          <cell r="Y185">
            <v>80.402000000000001</v>
          </cell>
          <cell r="Z185">
            <v>0</v>
          </cell>
          <cell r="AE185">
            <v>0</v>
          </cell>
          <cell r="AF185">
            <v>80.402000000000001</v>
          </cell>
          <cell r="AG185">
            <v>0</v>
          </cell>
          <cell r="AL185">
            <v>0</v>
          </cell>
          <cell r="AM185">
            <v>0</v>
          </cell>
          <cell r="AN185">
            <v>0</v>
          </cell>
          <cell r="AS185">
            <v>0</v>
          </cell>
          <cell r="AT185">
            <v>0</v>
          </cell>
          <cell r="AU185">
            <v>0</v>
          </cell>
          <cell r="AW185">
            <v>128</v>
          </cell>
          <cell r="AX185" t="e">
            <v>#N/A</v>
          </cell>
          <cell r="AY185">
            <v>10291.459999999999</v>
          </cell>
        </row>
        <row r="186">
          <cell r="A186">
            <v>175</v>
          </cell>
          <cell r="B186">
            <v>175</v>
          </cell>
          <cell r="C186">
            <v>162</v>
          </cell>
          <cell r="D186" t="str">
            <v>13.4.</v>
          </cell>
          <cell r="E186" t="str">
            <v>Jardines</v>
          </cell>
          <cell r="F186" t="str">
            <v>[m²]</v>
          </cell>
          <cell r="N186">
            <v>329.21</v>
          </cell>
          <cell r="Q186">
            <v>346</v>
          </cell>
          <cell r="R186">
            <v>1.2729999999999999</v>
          </cell>
          <cell r="S186">
            <v>440.46</v>
          </cell>
          <cell r="X186">
            <v>0</v>
          </cell>
          <cell r="Y186">
            <v>1.2729999999999999</v>
          </cell>
          <cell r="Z186">
            <v>0</v>
          </cell>
          <cell r="AE186">
            <v>0</v>
          </cell>
          <cell r="AF186">
            <v>1.2729999999999999</v>
          </cell>
          <cell r="AG186">
            <v>0</v>
          </cell>
          <cell r="AL186">
            <v>0</v>
          </cell>
          <cell r="AM186">
            <v>0</v>
          </cell>
          <cell r="AN186">
            <v>0</v>
          </cell>
          <cell r="AS186">
            <v>0</v>
          </cell>
          <cell r="AT186">
            <v>0</v>
          </cell>
          <cell r="AU186">
            <v>0</v>
          </cell>
          <cell r="AW186">
            <v>346</v>
          </cell>
          <cell r="AX186" t="e">
            <v>#N/A</v>
          </cell>
          <cell r="AY186">
            <v>440.46</v>
          </cell>
        </row>
        <row r="187">
          <cell r="A187">
            <v>176</v>
          </cell>
          <cell r="B187">
            <v>176</v>
          </cell>
          <cell r="C187">
            <v>163</v>
          </cell>
          <cell r="D187" t="str">
            <v>13.5.</v>
          </cell>
          <cell r="E187" t="str">
            <v>Aceras</v>
          </cell>
          <cell r="F187" t="str">
            <v>[m²]</v>
          </cell>
          <cell r="N187">
            <v>124.12</v>
          </cell>
          <cell r="Q187">
            <v>131</v>
          </cell>
          <cell r="R187">
            <v>21.331</v>
          </cell>
          <cell r="S187">
            <v>2794.36</v>
          </cell>
          <cell r="X187">
            <v>0</v>
          </cell>
          <cell r="Y187">
            <v>21.331</v>
          </cell>
          <cell r="Z187">
            <v>0</v>
          </cell>
          <cell r="AE187">
            <v>0</v>
          </cell>
          <cell r="AF187">
            <v>21.331</v>
          </cell>
          <cell r="AG187">
            <v>0</v>
          </cell>
          <cell r="AL187">
            <v>0</v>
          </cell>
          <cell r="AM187">
            <v>0</v>
          </cell>
          <cell r="AN187">
            <v>0</v>
          </cell>
          <cell r="AS187">
            <v>0</v>
          </cell>
          <cell r="AT187">
            <v>0</v>
          </cell>
          <cell r="AU187">
            <v>0</v>
          </cell>
          <cell r="AW187">
            <v>131</v>
          </cell>
          <cell r="AX187" t="e">
            <v>#N/A</v>
          </cell>
          <cell r="AY187">
            <v>2794.36</v>
          </cell>
        </row>
        <row r="188">
          <cell r="A188">
            <v>177</v>
          </cell>
          <cell r="B188">
            <v>177</v>
          </cell>
          <cell r="C188">
            <v>164</v>
          </cell>
          <cell r="D188" t="str">
            <v>13.6.</v>
          </cell>
          <cell r="E188" t="str">
            <v>Capa Material Granular</v>
          </cell>
          <cell r="F188" t="str">
            <v>[m³]</v>
          </cell>
          <cell r="N188">
            <v>274.08999999999997</v>
          </cell>
          <cell r="Q188">
            <v>288</v>
          </cell>
          <cell r="R188">
            <v>24.111000000000001</v>
          </cell>
          <cell r="S188">
            <v>6943.97</v>
          </cell>
          <cell r="X188">
            <v>0</v>
          </cell>
          <cell r="Y188">
            <v>24.111000000000001</v>
          </cell>
          <cell r="Z188">
            <v>0</v>
          </cell>
          <cell r="AE188">
            <v>0</v>
          </cell>
          <cell r="AF188">
            <v>24.111000000000001</v>
          </cell>
          <cell r="AG188">
            <v>0</v>
          </cell>
          <cell r="AL188">
            <v>0</v>
          </cell>
          <cell r="AM188">
            <v>0</v>
          </cell>
          <cell r="AN188">
            <v>0</v>
          </cell>
          <cell r="AS188">
            <v>0</v>
          </cell>
          <cell r="AT188">
            <v>0</v>
          </cell>
          <cell r="AU188">
            <v>0</v>
          </cell>
          <cell r="AW188">
            <v>288</v>
          </cell>
          <cell r="AX188" t="e">
            <v>#N/A</v>
          </cell>
          <cell r="AY188">
            <v>6943.97</v>
          </cell>
        </row>
        <row r="189">
          <cell r="A189">
            <v>178</v>
          </cell>
          <cell r="B189">
            <v>178</v>
          </cell>
          <cell r="C189">
            <v>165</v>
          </cell>
          <cell r="D189" t="str">
            <v>13.7.</v>
          </cell>
          <cell r="E189" t="str">
            <v>Cerco Perimetral</v>
          </cell>
          <cell r="F189" t="str">
            <v>[m]</v>
          </cell>
          <cell r="N189">
            <v>230.55</v>
          </cell>
          <cell r="Q189">
            <v>243</v>
          </cell>
          <cell r="R189">
            <v>29.25</v>
          </cell>
          <cell r="S189">
            <v>7107.75</v>
          </cell>
          <cell r="X189">
            <v>0</v>
          </cell>
          <cell r="Y189">
            <v>29.25</v>
          </cell>
          <cell r="Z189">
            <v>0</v>
          </cell>
          <cell r="AE189">
            <v>0</v>
          </cell>
          <cell r="AF189">
            <v>29.25</v>
          </cell>
          <cell r="AG189">
            <v>0</v>
          </cell>
          <cell r="AL189">
            <v>0</v>
          </cell>
          <cell r="AM189">
            <v>0</v>
          </cell>
          <cell r="AN189">
            <v>0</v>
          </cell>
          <cell r="AS189">
            <v>0</v>
          </cell>
          <cell r="AT189">
            <v>0</v>
          </cell>
          <cell r="AU189">
            <v>0</v>
          </cell>
          <cell r="AW189">
            <v>243</v>
          </cell>
          <cell r="AX189" t="e">
            <v>#N/A</v>
          </cell>
          <cell r="AY189">
            <v>7107.75</v>
          </cell>
        </row>
        <row r="190">
          <cell r="A190">
            <v>179</v>
          </cell>
          <cell r="B190">
            <v>179</v>
          </cell>
          <cell r="C190">
            <v>166</v>
          </cell>
          <cell r="D190" t="str">
            <v>13.8.</v>
          </cell>
          <cell r="E190" t="str">
            <v>Provisión Energía Eléctrica e Iluminación Exterior</v>
          </cell>
          <cell r="F190" t="str">
            <v>[glb]</v>
          </cell>
          <cell r="N190">
            <v>1</v>
          </cell>
          <cell r="Q190">
            <v>1</v>
          </cell>
          <cell r="R190">
            <v>37113.239000000001</v>
          </cell>
          <cell r="S190">
            <v>37113.24</v>
          </cell>
          <cell r="X190">
            <v>0</v>
          </cell>
          <cell r="Y190">
            <v>37113.239000000001</v>
          </cell>
          <cell r="Z190">
            <v>0</v>
          </cell>
          <cell r="AE190">
            <v>0</v>
          </cell>
          <cell r="AF190">
            <v>37113.239000000001</v>
          </cell>
          <cell r="AG190">
            <v>0</v>
          </cell>
          <cell r="AL190">
            <v>0</v>
          </cell>
          <cell r="AM190">
            <v>0</v>
          </cell>
          <cell r="AN190">
            <v>0</v>
          </cell>
          <cell r="AS190">
            <v>0</v>
          </cell>
          <cell r="AT190">
            <v>0</v>
          </cell>
          <cell r="AU190">
            <v>0</v>
          </cell>
          <cell r="AW190">
            <v>1</v>
          </cell>
          <cell r="AX190" t="e">
            <v>#N/A</v>
          </cell>
          <cell r="AY190">
            <v>37113.24</v>
          </cell>
        </row>
        <row r="191">
          <cell r="A191">
            <v>180</v>
          </cell>
          <cell r="B191">
            <v>180</v>
          </cell>
          <cell r="C191">
            <v>167</v>
          </cell>
          <cell r="D191" t="str">
            <v>13.9.</v>
          </cell>
          <cell r="E191" t="str">
            <v>Tanque Almacenamiento de Agua Potable y Sistema de Distribución</v>
          </cell>
          <cell r="F191" t="str">
            <v>[glb]</v>
          </cell>
          <cell r="N191">
            <v>1</v>
          </cell>
          <cell r="Q191">
            <v>1</v>
          </cell>
          <cell r="R191">
            <v>30159.134999999998</v>
          </cell>
          <cell r="S191">
            <v>30159.14</v>
          </cell>
          <cell r="X191">
            <v>0</v>
          </cell>
          <cell r="Y191">
            <v>30159.134999999998</v>
          </cell>
          <cell r="Z191">
            <v>0</v>
          </cell>
          <cell r="AE191">
            <v>0</v>
          </cell>
          <cell r="AF191">
            <v>30159.134999999998</v>
          </cell>
          <cell r="AG191">
            <v>0</v>
          </cell>
          <cell r="AL191">
            <v>0</v>
          </cell>
          <cell r="AM191">
            <v>0</v>
          </cell>
          <cell r="AN191">
            <v>0</v>
          </cell>
          <cell r="AS191">
            <v>0</v>
          </cell>
          <cell r="AT191">
            <v>0</v>
          </cell>
          <cell r="AU191">
            <v>0</v>
          </cell>
          <cell r="AW191">
            <v>1</v>
          </cell>
          <cell r="AX191" t="e">
            <v>#N/A</v>
          </cell>
          <cell r="AY191">
            <v>30159.14</v>
          </cell>
        </row>
        <row r="192">
          <cell r="A192">
            <v>181</v>
          </cell>
          <cell r="B192">
            <v>181</v>
          </cell>
          <cell r="C192">
            <v>168</v>
          </cell>
          <cell r="D192" t="str">
            <v>13.10.</v>
          </cell>
          <cell r="E192" t="str">
            <v>Provisión del Sistema de Alcantarillado y Pozo Séptico</v>
          </cell>
          <cell r="F192" t="str">
            <v>[glb]</v>
          </cell>
          <cell r="N192">
            <v>1</v>
          </cell>
          <cell r="Q192">
            <v>1</v>
          </cell>
          <cell r="R192">
            <v>41797.589</v>
          </cell>
          <cell r="S192">
            <v>41797.589999999997</v>
          </cell>
          <cell r="X192">
            <v>0</v>
          </cell>
          <cell r="Y192">
            <v>41797.589</v>
          </cell>
          <cell r="Z192">
            <v>0</v>
          </cell>
          <cell r="AE192">
            <v>0</v>
          </cell>
          <cell r="AF192">
            <v>41797.589</v>
          </cell>
          <cell r="AG192">
            <v>0</v>
          </cell>
          <cell r="AL192">
            <v>0</v>
          </cell>
          <cell r="AM192">
            <v>0</v>
          </cell>
          <cell r="AN192">
            <v>0</v>
          </cell>
          <cell r="AS192">
            <v>0</v>
          </cell>
          <cell r="AT192">
            <v>0</v>
          </cell>
          <cell r="AU192">
            <v>0</v>
          </cell>
          <cell r="AW192">
            <v>1</v>
          </cell>
          <cell r="AX192" t="e">
            <v>#N/A</v>
          </cell>
          <cell r="AY192">
            <v>41797.589999999997</v>
          </cell>
        </row>
        <row r="193">
          <cell r="A193">
            <v>182</v>
          </cell>
          <cell r="B193" t="str">
            <v>X</v>
          </cell>
          <cell r="I193" t="str">
            <v>Imprevistos</v>
          </cell>
          <cell r="K193">
            <v>0.05</v>
          </cell>
          <cell r="S193">
            <v>355841.83999999997</v>
          </cell>
          <cell r="Z193">
            <v>0</v>
          </cell>
          <cell r="AG193">
            <v>0</v>
          </cell>
          <cell r="AN193">
            <v>0</v>
          </cell>
          <cell r="AU193">
            <v>0</v>
          </cell>
          <cell r="AY193">
            <v>355841.83999999997</v>
          </cell>
        </row>
        <row r="194">
          <cell r="A194">
            <v>183</v>
          </cell>
          <cell r="Q194" t="str">
            <v>PRESUPUESTO TOTAL</v>
          </cell>
          <cell r="S194">
            <v>48925373.829999998</v>
          </cell>
          <cell r="X194" t="str">
            <v>PRESUPUESTO TOTAL</v>
          </cell>
          <cell r="Z194">
            <v>2307223.3600000003</v>
          </cell>
          <cell r="AE194" t="str">
            <v>PRESUPUESTO TOTAL</v>
          </cell>
          <cell r="AG194">
            <v>827077.2699999999</v>
          </cell>
          <cell r="AL194" t="str">
            <v>PRESUPUESTO TOTAL</v>
          </cell>
          <cell r="AN194">
            <v>548243.94999999995</v>
          </cell>
          <cell r="AS194" t="str">
            <v>PRESUPUESTO TOTAL</v>
          </cell>
          <cell r="AU194">
            <v>258355.53999999998</v>
          </cell>
          <cell r="AW194" t="str">
            <v>PRESUPUESTO TOTAL</v>
          </cell>
          <cell r="AY194">
            <v>53104797.339999996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2:J28"/>
  <sheetViews>
    <sheetView tabSelected="1" topLeftCell="A13" zoomScaleSheetLayoutView="100" workbookViewId="0">
      <selection activeCell="D23" sqref="D23"/>
    </sheetView>
  </sheetViews>
  <sheetFormatPr defaultRowHeight="15"/>
  <cols>
    <col min="1" max="1" width="6.5703125" customWidth="1"/>
    <col min="2" max="2" width="71.42578125" style="89" bestFit="1" customWidth="1"/>
    <col min="3" max="3" width="7.140625" style="89" customWidth="1"/>
    <col min="4" max="4" width="15.7109375" customWidth="1"/>
    <col min="5" max="5" width="31.140625" customWidth="1"/>
    <col min="6" max="6" width="19.85546875" customWidth="1"/>
    <col min="7" max="7" width="9.5703125" bestFit="1" customWidth="1"/>
    <col min="10" max="10" width="12.140625" bestFit="1" customWidth="1"/>
  </cols>
  <sheetData>
    <row r="2" spans="1:7" ht="39" customHeight="1">
      <c r="A2" s="477" t="s">
        <v>175</v>
      </c>
      <c r="B2" s="477"/>
      <c r="C2" s="477"/>
      <c r="D2" s="477"/>
      <c r="E2" s="120"/>
      <c r="F2" s="120"/>
      <c r="G2" s="120"/>
    </row>
    <row r="3" spans="1:7">
      <c r="A3" s="121"/>
      <c r="B3" s="121"/>
      <c r="C3" s="121"/>
      <c r="D3" s="121"/>
      <c r="E3" s="121"/>
      <c r="F3" s="121"/>
      <c r="G3" s="121"/>
    </row>
    <row r="4" spans="1:7" ht="23.25" customHeight="1">
      <c r="A4" s="122"/>
      <c r="B4" s="123" t="s">
        <v>169</v>
      </c>
      <c r="C4" s="123"/>
      <c r="D4" s="123" t="s">
        <v>170</v>
      </c>
      <c r="E4" s="121"/>
      <c r="F4" s="121"/>
      <c r="G4" s="121"/>
    </row>
    <row r="5" spans="1:7" ht="18">
      <c r="A5" s="126">
        <v>1</v>
      </c>
      <c r="B5" s="127" t="s">
        <v>132</v>
      </c>
      <c r="C5" s="127"/>
      <c r="D5" s="128">
        <f>დემონტაჟი!N37</f>
        <v>0</v>
      </c>
    </row>
    <row r="6" spans="1:7" ht="18">
      <c r="A6" s="126">
        <v>2</v>
      </c>
      <c r="B6" s="127" t="s">
        <v>135</v>
      </c>
      <c r="C6" s="127"/>
      <c r="D6" s="128">
        <f>'I ბლოკი'!N171</f>
        <v>0</v>
      </c>
    </row>
    <row r="7" spans="1:7" ht="18">
      <c r="A7" s="126">
        <v>3</v>
      </c>
      <c r="B7" s="127" t="s">
        <v>171</v>
      </c>
      <c r="C7" s="127"/>
      <c r="D7" s="128">
        <f>'II ბლოკი'!N293</f>
        <v>0</v>
      </c>
    </row>
    <row r="8" spans="1:7" ht="18">
      <c r="A8" s="126">
        <v>4</v>
      </c>
      <c r="B8" s="127" t="s">
        <v>137</v>
      </c>
      <c r="C8" s="127"/>
      <c r="D8" s="128">
        <f>'III ბლოკი'!N47</f>
        <v>0</v>
      </c>
    </row>
    <row r="9" spans="1:7" ht="18">
      <c r="A9" s="126">
        <v>5</v>
      </c>
      <c r="B9" s="127" t="s">
        <v>138</v>
      </c>
      <c r="C9" s="127"/>
      <c r="D9" s="128">
        <f>'IV ბლოკი'!N706</f>
        <v>0</v>
      </c>
    </row>
    <row r="10" spans="1:7" ht="18">
      <c r="A10" s="126">
        <v>6</v>
      </c>
      <c r="B10" s="127" t="s">
        <v>648</v>
      </c>
      <c r="C10" s="127"/>
      <c r="D10" s="128">
        <f>დენდ!N11</f>
        <v>0</v>
      </c>
    </row>
    <row r="11" spans="1:7" ht="18">
      <c r="A11" s="126">
        <v>7</v>
      </c>
      <c r="B11" s="127" t="s">
        <v>172</v>
      </c>
      <c r="C11" s="127"/>
      <c r="D11" s="128">
        <f>ვიდე!P84</f>
        <v>0</v>
      </c>
    </row>
    <row r="12" spans="1:7" ht="18">
      <c r="A12" s="126"/>
      <c r="B12" s="129" t="s">
        <v>124</v>
      </c>
      <c r="C12" s="127"/>
      <c r="D12" s="128">
        <f>SUM(D5:D11)</f>
        <v>0</v>
      </c>
    </row>
    <row r="13" spans="1:7" ht="18">
      <c r="A13" s="126"/>
      <c r="B13" s="129" t="s">
        <v>173</v>
      </c>
      <c r="C13" s="130">
        <v>0.01</v>
      </c>
      <c r="D13" s="128">
        <f>D12*C13</f>
        <v>0</v>
      </c>
    </row>
    <row r="14" spans="1:7" ht="18">
      <c r="A14" s="126"/>
      <c r="B14" s="129" t="s">
        <v>124</v>
      </c>
      <c r="C14" s="130"/>
      <c r="D14" s="128">
        <f>D12+D13</f>
        <v>0</v>
      </c>
    </row>
    <row r="15" spans="1:7" ht="18">
      <c r="A15" s="126"/>
      <c r="B15" s="129" t="s">
        <v>174</v>
      </c>
      <c r="C15" s="130">
        <v>0.03</v>
      </c>
      <c r="D15" s="128">
        <f>D14*C15</f>
        <v>0</v>
      </c>
    </row>
    <row r="16" spans="1:7" ht="18">
      <c r="A16" s="126"/>
      <c r="B16" s="129" t="s">
        <v>124</v>
      </c>
      <c r="C16" s="130"/>
      <c r="D16" s="128">
        <f>D14+D15</f>
        <v>0</v>
      </c>
    </row>
    <row r="17" spans="1:10" ht="54">
      <c r="A17" s="126"/>
      <c r="B17" s="124" t="s">
        <v>986</v>
      </c>
      <c r="C17" s="124"/>
      <c r="D17" s="128">
        <v>0</v>
      </c>
    </row>
    <row r="18" spans="1:10" ht="54">
      <c r="A18" s="126"/>
      <c r="B18" s="124" t="s">
        <v>985</v>
      </c>
      <c r="C18" s="124"/>
      <c r="D18" s="128">
        <v>0</v>
      </c>
      <c r="J18" s="442"/>
    </row>
    <row r="19" spans="1:10" ht="54">
      <c r="A19" s="126"/>
      <c r="B19" s="124" t="s">
        <v>987</v>
      </c>
      <c r="C19" s="124"/>
      <c r="D19" s="128">
        <v>0</v>
      </c>
    </row>
    <row r="20" spans="1:10" ht="54">
      <c r="A20" s="126"/>
      <c r="B20" s="124" t="s">
        <v>984</v>
      </c>
      <c r="C20" s="124"/>
      <c r="D20" s="128">
        <v>0</v>
      </c>
      <c r="G20" s="233"/>
    </row>
    <row r="21" spans="1:10" ht="18">
      <c r="A21" s="126"/>
      <c r="B21" s="129" t="s">
        <v>124</v>
      </c>
      <c r="C21" s="129"/>
      <c r="D21" s="520">
        <f>D16+D17+D18+D19+D20</f>
        <v>0</v>
      </c>
    </row>
    <row r="22" spans="1:10" ht="18">
      <c r="A22" s="126"/>
      <c r="B22" s="129" t="s">
        <v>949</v>
      </c>
      <c r="C22" s="130">
        <v>0.18</v>
      </c>
      <c r="D22" s="128">
        <f>D21*C22</f>
        <v>0</v>
      </c>
    </row>
    <row r="23" spans="1:10" s="125" customFormat="1" ht="18">
      <c r="A23" s="131"/>
      <c r="B23" s="132" t="s">
        <v>176</v>
      </c>
      <c r="C23" s="133"/>
      <c r="D23" s="134">
        <f>D21+D22</f>
        <v>0</v>
      </c>
      <c r="F23" s="456"/>
    </row>
    <row r="24" spans="1:10">
      <c r="D24" s="233"/>
    </row>
    <row r="28" spans="1:10" ht="15.75">
      <c r="A28" s="125" t="s">
        <v>951</v>
      </c>
      <c r="D28" s="438" t="s">
        <v>950</v>
      </c>
    </row>
  </sheetData>
  <mergeCells count="1">
    <mergeCell ref="A2:D2"/>
  </mergeCells>
  <printOptions horizontalCentered="1"/>
  <pageMargins left="0.45" right="0.25" top="0.45" bottom="0.45" header="0.3" footer="0.3"/>
  <pageSetup paperSize="9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R37"/>
  <sheetViews>
    <sheetView zoomScale="60" zoomScaleNormal="60" zoomScaleSheetLayoutView="85" workbookViewId="0">
      <selection activeCell="N33" sqref="N33"/>
    </sheetView>
  </sheetViews>
  <sheetFormatPr defaultRowHeight="15"/>
  <cols>
    <col min="1" max="1" width="5.7109375" style="21" customWidth="1"/>
    <col min="2" max="2" width="60.7109375" style="21" customWidth="1"/>
    <col min="3" max="3" width="8.7109375" style="21" customWidth="1"/>
    <col min="4" max="13" width="12.7109375" style="21" customWidth="1"/>
    <col min="14" max="14" width="15.7109375" style="21" customWidth="1"/>
    <col min="15" max="15" width="9.140625" style="21"/>
    <col min="16" max="17" width="9.5703125" style="21" bestFit="1" customWidth="1"/>
    <col min="18" max="18" width="14.42578125" style="21" bestFit="1" customWidth="1"/>
    <col min="19" max="16384" width="9.140625" style="21"/>
  </cols>
  <sheetData>
    <row r="1" spans="1:14" ht="32.25" customHeight="1">
      <c r="A1" s="478" t="s">
        <v>980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</row>
    <row r="2" spans="1:14" ht="26.25" customHeight="1">
      <c r="A2" s="483" t="s">
        <v>38</v>
      </c>
      <c r="B2" s="483" t="s">
        <v>7</v>
      </c>
      <c r="C2" s="483" t="s">
        <v>90</v>
      </c>
      <c r="D2" s="483" t="s">
        <v>8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481" t="s">
        <v>124</v>
      </c>
    </row>
    <row r="3" spans="1:14" ht="26.25" customHeight="1">
      <c r="A3" s="484"/>
      <c r="B3" s="484"/>
      <c r="C3" s="484"/>
      <c r="D3" s="484"/>
      <c r="E3" s="80" t="s">
        <v>991</v>
      </c>
      <c r="F3" s="80" t="s">
        <v>181</v>
      </c>
      <c r="G3" s="80" t="s">
        <v>182</v>
      </c>
      <c r="H3" s="80" t="s">
        <v>991</v>
      </c>
      <c r="I3" s="80" t="s">
        <v>181</v>
      </c>
      <c r="J3" s="80" t="s">
        <v>182</v>
      </c>
      <c r="K3" s="80" t="s">
        <v>991</v>
      </c>
      <c r="L3" s="80" t="s">
        <v>181</v>
      </c>
      <c r="M3" s="80" t="s">
        <v>182</v>
      </c>
      <c r="N3" s="482"/>
    </row>
    <row r="4" spans="1:14" s="81" customFormat="1" ht="15.75" customHeight="1">
      <c r="A4" s="80">
        <v>1</v>
      </c>
      <c r="B4" s="80">
        <v>2</v>
      </c>
      <c r="C4" s="80">
        <v>3</v>
      </c>
      <c r="D4" s="80">
        <v>4</v>
      </c>
      <c r="E4" s="80">
        <v>5</v>
      </c>
      <c r="F4" s="80"/>
      <c r="G4" s="80">
        <v>6</v>
      </c>
      <c r="H4" s="80">
        <v>7</v>
      </c>
      <c r="I4" s="80"/>
      <c r="J4" s="80">
        <v>8</v>
      </c>
      <c r="K4" s="80">
        <v>9</v>
      </c>
      <c r="L4" s="80"/>
      <c r="M4" s="80">
        <v>10</v>
      </c>
      <c r="N4" s="80">
        <v>11</v>
      </c>
    </row>
    <row r="5" spans="1:14" s="360" customFormat="1" ht="17.25">
      <c r="A5" s="361"/>
      <c r="B5" s="362" t="s">
        <v>981</v>
      </c>
      <c r="C5" s="362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</row>
    <row r="6" spans="1:14" s="85" customFormat="1" ht="34.5" customHeight="1">
      <c r="A6" s="82">
        <v>1</v>
      </c>
      <c r="B6" s="83" t="s">
        <v>937</v>
      </c>
      <c r="C6" s="82" t="s">
        <v>28</v>
      </c>
      <c r="D6" s="84">
        <v>180</v>
      </c>
      <c r="E6" s="136">
        <v>0</v>
      </c>
      <c r="F6" s="136"/>
      <c r="G6" s="136">
        <f>D6*F6</f>
        <v>0</v>
      </c>
      <c r="H6" s="136">
        <v>2.29176</v>
      </c>
      <c r="I6" s="136"/>
      <c r="J6" s="136">
        <f>D6*I6</f>
        <v>0</v>
      </c>
      <c r="K6" s="136">
        <v>0.74248000000000003</v>
      </c>
      <c r="L6" s="136"/>
      <c r="M6" s="136">
        <f>D6*L6</f>
        <v>0</v>
      </c>
      <c r="N6" s="84">
        <f>G6+J6+M6</f>
        <v>0</v>
      </c>
    </row>
    <row r="7" spans="1:14" s="85" customFormat="1" ht="45">
      <c r="A7" s="82">
        <v>2</v>
      </c>
      <c r="B7" s="83" t="s">
        <v>938</v>
      </c>
      <c r="C7" s="82" t="s">
        <v>28</v>
      </c>
      <c r="D7" s="84">
        <v>1300</v>
      </c>
      <c r="E7" s="58">
        <v>0</v>
      </c>
      <c r="F7" s="58"/>
      <c r="G7" s="136">
        <f t="shared" ref="G7:G20" si="0">D7*F7</f>
        <v>0</v>
      </c>
      <c r="H7" s="58">
        <v>2.2917599999999996</v>
      </c>
      <c r="I7" s="58"/>
      <c r="J7" s="136">
        <f t="shared" ref="J7:J32" si="1">D7*I7</f>
        <v>0</v>
      </c>
      <c r="K7" s="58">
        <v>0.74248000000000003</v>
      </c>
      <c r="L7" s="58"/>
      <c r="M7" s="136">
        <f t="shared" ref="M7:M32" si="2">D7*L7</f>
        <v>0</v>
      </c>
      <c r="N7" s="84">
        <f t="shared" ref="N7:N9" si="3">G7+J7+M7</f>
        <v>0</v>
      </c>
    </row>
    <row r="8" spans="1:14" s="85" customFormat="1" ht="30">
      <c r="A8" s="82">
        <v>3</v>
      </c>
      <c r="B8" s="83" t="s">
        <v>939</v>
      </c>
      <c r="C8" s="82" t="s">
        <v>28</v>
      </c>
      <c r="D8" s="84">
        <v>1250</v>
      </c>
      <c r="E8" s="58">
        <v>0</v>
      </c>
      <c r="F8" s="58"/>
      <c r="G8" s="136">
        <f t="shared" si="0"/>
        <v>0</v>
      </c>
      <c r="H8" s="58">
        <v>2.2917599999999996</v>
      </c>
      <c r="I8" s="58"/>
      <c r="J8" s="136">
        <f t="shared" si="1"/>
        <v>0</v>
      </c>
      <c r="K8" s="58">
        <v>0.74248000000000003</v>
      </c>
      <c r="L8" s="58"/>
      <c r="M8" s="136">
        <f t="shared" si="2"/>
        <v>0</v>
      </c>
      <c r="N8" s="84">
        <f t="shared" ref="N8" si="4">G8+J8+M8</f>
        <v>0</v>
      </c>
    </row>
    <row r="9" spans="1:14" s="85" customFormat="1" ht="44.25" customHeight="1">
      <c r="A9" s="82">
        <v>4</v>
      </c>
      <c r="B9" s="83" t="s">
        <v>935</v>
      </c>
      <c r="C9" s="82" t="s">
        <v>6</v>
      </c>
      <c r="D9" s="84">
        <v>800</v>
      </c>
      <c r="E9" s="84">
        <v>0.192</v>
      </c>
      <c r="F9" s="84"/>
      <c r="G9" s="136">
        <f t="shared" si="0"/>
        <v>0</v>
      </c>
      <c r="H9" s="58">
        <v>2.6179800000000002</v>
      </c>
      <c r="I9" s="58"/>
      <c r="J9" s="136">
        <f t="shared" si="1"/>
        <v>0</v>
      </c>
      <c r="K9" s="58">
        <v>0.75273999999999996</v>
      </c>
      <c r="L9" s="58"/>
      <c r="M9" s="136">
        <f t="shared" si="2"/>
        <v>0</v>
      </c>
      <c r="N9" s="84">
        <f t="shared" si="3"/>
        <v>0</v>
      </c>
    </row>
    <row r="10" spans="1:14" s="85" customFormat="1" ht="44.25" customHeight="1">
      <c r="A10" s="82">
        <v>5</v>
      </c>
      <c r="B10" s="83" t="s">
        <v>940</v>
      </c>
      <c r="C10" s="82" t="s">
        <v>6</v>
      </c>
      <c r="D10" s="84">
        <v>130</v>
      </c>
      <c r="E10" s="84">
        <v>0.192</v>
      </c>
      <c r="F10" s="84"/>
      <c r="G10" s="136">
        <f t="shared" si="0"/>
        <v>0</v>
      </c>
      <c r="H10" s="58">
        <v>2.6179800000000002</v>
      </c>
      <c r="I10" s="58"/>
      <c r="J10" s="136">
        <f t="shared" si="1"/>
        <v>0</v>
      </c>
      <c r="K10" s="58">
        <v>0.75273999999999996</v>
      </c>
      <c r="L10" s="58"/>
      <c r="M10" s="136">
        <f t="shared" si="2"/>
        <v>0</v>
      </c>
      <c r="N10" s="84">
        <f t="shared" ref="N10" si="5">G10+J10+M10</f>
        <v>0</v>
      </c>
    </row>
    <row r="11" spans="1:14" s="85" customFormat="1" ht="40.5" customHeight="1">
      <c r="A11" s="82">
        <v>6</v>
      </c>
      <c r="B11" s="83" t="s">
        <v>941</v>
      </c>
      <c r="C11" s="82" t="s">
        <v>28</v>
      </c>
      <c r="D11" s="84">
        <v>550</v>
      </c>
      <c r="E11" s="58">
        <v>0</v>
      </c>
      <c r="F11" s="58"/>
      <c r="G11" s="136">
        <f t="shared" si="0"/>
        <v>0</v>
      </c>
      <c r="H11" s="58">
        <v>2.9430000000000001</v>
      </c>
      <c r="I11" s="58"/>
      <c r="J11" s="136">
        <f t="shared" si="1"/>
        <v>0</v>
      </c>
      <c r="K11" s="58">
        <v>1.9510000000000005</v>
      </c>
      <c r="L11" s="58"/>
      <c r="M11" s="136">
        <f t="shared" si="2"/>
        <v>0</v>
      </c>
      <c r="N11" s="84">
        <f t="shared" ref="N11:N18" si="6">G11+J11+M11</f>
        <v>0</v>
      </c>
    </row>
    <row r="12" spans="1:14" s="85" customFormat="1" ht="40.5" customHeight="1">
      <c r="A12" s="82">
        <v>7</v>
      </c>
      <c r="B12" s="83" t="s">
        <v>942</v>
      </c>
      <c r="C12" s="82" t="s">
        <v>28</v>
      </c>
      <c r="D12" s="84">
        <v>450</v>
      </c>
      <c r="E12" s="58">
        <v>0</v>
      </c>
      <c r="F12" s="58"/>
      <c r="G12" s="136">
        <f t="shared" si="0"/>
        <v>0</v>
      </c>
      <c r="H12" s="58">
        <v>2.9430000000000001</v>
      </c>
      <c r="I12" s="58"/>
      <c r="J12" s="136">
        <f t="shared" si="1"/>
        <v>0</v>
      </c>
      <c r="K12" s="58">
        <v>1.9510000000000005</v>
      </c>
      <c r="L12" s="58"/>
      <c r="M12" s="136">
        <f t="shared" si="2"/>
        <v>0</v>
      </c>
      <c r="N12" s="84">
        <f t="shared" si="6"/>
        <v>0</v>
      </c>
    </row>
    <row r="13" spans="1:14" s="85" customFormat="1" ht="40.5" customHeight="1">
      <c r="A13" s="82">
        <v>8</v>
      </c>
      <c r="B13" s="83" t="s">
        <v>943</v>
      </c>
      <c r="C13" s="82" t="s">
        <v>28</v>
      </c>
      <c r="D13" s="12">
        <v>7500</v>
      </c>
      <c r="E13" s="58">
        <v>0</v>
      </c>
      <c r="F13" s="58"/>
      <c r="G13" s="136">
        <f t="shared" si="0"/>
        <v>0</v>
      </c>
      <c r="H13" s="58">
        <v>2.9430000000000001</v>
      </c>
      <c r="I13" s="58"/>
      <c r="J13" s="136">
        <f t="shared" si="1"/>
        <v>0</v>
      </c>
      <c r="K13" s="58">
        <v>1.9510000000000005</v>
      </c>
      <c r="L13" s="58"/>
      <c r="M13" s="136">
        <f t="shared" si="2"/>
        <v>0</v>
      </c>
      <c r="N13" s="84">
        <f t="shared" si="6"/>
        <v>0</v>
      </c>
    </row>
    <row r="14" spans="1:14" s="85" customFormat="1" ht="40.5" customHeight="1">
      <c r="A14" s="82">
        <v>9</v>
      </c>
      <c r="B14" s="83" t="s">
        <v>944</v>
      </c>
      <c r="C14" s="82" t="s">
        <v>28</v>
      </c>
      <c r="D14" s="12">
        <v>2600</v>
      </c>
      <c r="E14" s="58">
        <v>0</v>
      </c>
      <c r="F14" s="58"/>
      <c r="G14" s="136">
        <f t="shared" si="0"/>
        <v>0</v>
      </c>
      <c r="H14" s="58">
        <v>2.9430000000000001</v>
      </c>
      <c r="I14" s="58"/>
      <c r="J14" s="136">
        <f t="shared" si="1"/>
        <v>0</v>
      </c>
      <c r="K14" s="58">
        <v>1.9510000000000005</v>
      </c>
      <c r="L14" s="58"/>
      <c r="M14" s="136">
        <f t="shared" si="2"/>
        <v>0</v>
      </c>
      <c r="N14" s="84">
        <f t="shared" si="6"/>
        <v>0</v>
      </c>
    </row>
    <row r="15" spans="1:14" s="85" customFormat="1" ht="40.5" customHeight="1">
      <c r="A15" s="82">
        <v>10</v>
      </c>
      <c r="B15" s="83" t="s">
        <v>945</v>
      </c>
      <c r="C15" s="82" t="s">
        <v>28</v>
      </c>
      <c r="D15" s="12">
        <v>130</v>
      </c>
      <c r="E15" s="58">
        <v>0</v>
      </c>
      <c r="F15" s="58"/>
      <c r="G15" s="136">
        <f t="shared" si="0"/>
        <v>0</v>
      </c>
      <c r="H15" s="58">
        <v>2.9430000000000001</v>
      </c>
      <c r="I15" s="58"/>
      <c r="J15" s="136">
        <f t="shared" si="1"/>
        <v>0</v>
      </c>
      <c r="K15" s="58">
        <v>1.9510000000000005</v>
      </c>
      <c r="L15" s="58"/>
      <c r="M15" s="136">
        <f t="shared" si="2"/>
        <v>0</v>
      </c>
      <c r="N15" s="84">
        <f t="shared" si="6"/>
        <v>0</v>
      </c>
    </row>
    <row r="16" spans="1:14" s="85" customFormat="1" ht="45">
      <c r="A16" s="82">
        <v>11</v>
      </c>
      <c r="B16" s="83" t="s">
        <v>946</v>
      </c>
      <c r="C16" s="82" t="s">
        <v>15</v>
      </c>
      <c r="D16" s="84">
        <v>140</v>
      </c>
      <c r="E16" s="58">
        <v>0</v>
      </c>
      <c r="F16" s="58"/>
      <c r="G16" s="136">
        <f t="shared" si="0"/>
        <v>0</v>
      </c>
      <c r="H16" s="58">
        <v>3.42394</v>
      </c>
      <c r="I16" s="58"/>
      <c r="J16" s="136">
        <f t="shared" si="1"/>
        <v>0</v>
      </c>
      <c r="K16" s="58">
        <v>0.9735299999999999</v>
      </c>
      <c r="L16" s="58"/>
      <c r="M16" s="136">
        <f t="shared" si="2"/>
        <v>0</v>
      </c>
      <c r="N16" s="84">
        <f t="shared" si="6"/>
        <v>0</v>
      </c>
    </row>
    <row r="17" spans="1:18" s="85" customFormat="1" ht="40.5" customHeight="1">
      <c r="A17" s="82">
        <v>12</v>
      </c>
      <c r="B17" s="83" t="s">
        <v>947</v>
      </c>
      <c r="C17" s="82" t="s">
        <v>28</v>
      </c>
      <c r="D17" s="12">
        <v>230</v>
      </c>
      <c r="E17" s="58">
        <v>0</v>
      </c>
      <c r="F17" s="58"/>
      <c r="G17" s="136">
        <f t="shared" si="0"/>
        <v>0</v>
      </c>
      <c r="H17" s="58">
        <v>2.9430000000000001</v>
      </c>
      <c r="I17" s="58"/>
      <c r="J17" s="136">
        <f t="shared" si="1"/>
        <v>0</v>
      </c>
      <c r="K17" s="58">
        <v>1.9510000000000005</v>
      </c>
      <c r="L17" s="58"/>
      <c r="M17" s="136">
        <f t="shared" si="2"/>
        <v>0</v>
      </c>
      <c r="N17" s="84">
        <f t="shared" si="6"/>
        <v>0</v>
      </c>
    </row>
    <row r="18" spans="1:18" s="85" customFormat="1" ht="40.5" customHeight="1">
      <c r="A18" s="82">
        <v>13</v>
      </c>
      <c r="B18" s="83" t="s">
        <v>948</v>
      </c>
      <c r="C18" s="82" t="s">
        <v>28</v>
      </c>
      <c r="D18" s="12">
        <v>680</v>
      </c>
      <c r="E18" s="58">
        <v>0</v>
      </c>
      <c r="F18" s="58"/>
      <c r="G18" s="136">
        <f t="shared" si="0"/>
        <v>0</v>
      </c>
      <c r="H18" s="58">
        <v>2.9430000000000001</v>
      </c>
      <c r="I18" s="58"/>
      <c r="J18" s="136">
        <f t="shared" si="1"/>
        <v>0</v>
      </c>
      <c r="K18" s="58">
        <v>1.9510000000000005</v>
      </c>
      <c r="L18" s="58"/>
      <c r="M18" s="136">
        <f t="shared" si="2"/>
        <v>0</v>
      </c>
      <c r="N18" s="84">
        <f t="shared" si="6"/>
        <v>0</v>
      </c>
    </row>
    <row r="19" spans="1:18" s="85" customFormat="1" ht="25.5" customHeight="1">
      <c r="A19" s="82">
        <v>14</v>
      </c>
      <c r="B19" s="83" t="s">
        <v>936</v>
      </c>
      <c r="C19" s="82" t="s">
        <v>15</v>
      </c>
      <c r="D19" s="84">
        <v>20</v>
      </c>
      <c r="E19" s="58">
        <v>0</v>
      </c>
      <c r="F19" s="58"/>
      <c r="G19" s="136">
        <f t="shared" si="0"/>
        <v>0</v>
      </c>
      <c r="H19" s="58">
        <v>25</v>
      </c>
      <c r="I19" s="58"/>
      <c r="J19" s="136">
        <f t="shared" si="1"/>
        <v>0</v>
      </c>
      <c r="K19" s="58">
        <v>0</v>
      </c>
      <c r="L19" s="58"/>
      <c r="M19" s="136">
        <f t="shared" si="2"/>
        <v>0</v>
      </c>
      <c r="N19" s="84">
        <f t="shared" ref="N19" si="7">G19+J19+M19</f>
        <v>0</v>
      </c>
    </row>
    <row r="20" spans="1:18" s="85" customFormat="1" ht="45">
      <c r="A20" s="82">
        <v>15</v>
      </c>
      <c r="B20" s="391" t="s">
        <v>973</v>
      </c>
      <c r="C20" s="440" t="s">
        <v>974</v>
      </c>
      <c r="D20" s="440">
        <v>11</v>
      </c>
      <c r="E20" s="58">
        <v>4.42</v>
      </c>
      <c r="F20" s="58"/>
      <c r="G20" s="136">
        <f t="shared" si="0"/>
        <v>0</v>
      </c>
      <c r="H20" s="58">
        <v>57.905999999999992</v>
      </c>
      <c r="I20" s="58"/>
      <c r="J20" s="136">
        <f t="shared" si="1"/>
        <v>0</v>
      </c>
      <c r="K20" s="58">
        <v>4.3979999999999997</v>
      </c>
      <c r="L20" s="58"/>
      <c r="M20" s="136">
        <f t="shared" si="2"/>
        <v>0</v>
      </c>
      <c r="N20" s="84">
        <f t="shared" ref="N20" si="8">G20+J20+M20</f>
        <v>0</v>
      </c>
    </row>
    <row r="21" spans="1:18" s="360" customFormat="1" ht="17.25">
      <c r="A21" s="361"/>
      <c r="B21" s="362" t="s">
        <v>982</v>
      </c>
      <c r="C21" s="362"/>
      <c r="D21" s="363"/>
      <c r="E21" s="363"/>
      <c r="F21" s="363"/>
      <c r="G21" s="363"/>
      <c r="H21" s="363"/>
      <c r="I21" s="363"/>
      <c r="J21" s="136">
        <f t="shared" si="1"/>
        <v>0</v>
      </c>
      <c r="K21" s="363"/>
      <c r="L21" s="363"/>
      <c r="M21" s="136">
        <f t="shared" si="2"/>
        <v>0</v>
      </c>
      <c r="N21" s="363"/>
      <c r="O21" s="85"/>
      <c r="P21" s="85"/>
      <c r="Q21" s="85"/>
      <c r="R21" s="85"/>
    </row>
    <row r="22" spans="1:18" s="162" customFormat="1" ht="17.25">
      <c r="A22" s="344">
        <v>1</v>
      </c>
      <c r="B22" s="345" t="s">
        <v>374</v>
      </c>
      <c r="C22" s="344" t="s">
        <v>91</v>
      </c>
      <c r="D22" s="346">
        <v>125</v>
      </c>
      <c r="E22" s="346">
        <v>0</v>
      </c>
      <c r="F22" s="346"/>
      <c r="G22" s="346">
        <f t="shared" ref="G22:G32" si="9">D22*E22</f>
        <v>0</v>
      </c>
      <c r="H22" s="346">
        <v>0.49200000000000005</v>
      </c>
      <c r="I22" s="346"/>
      <c r="J22" s="136">
        <f t="shared" si="1"/>
        <v>0</v>
      </c>
      <c r="K22" s="346">
        <v>0.02</v>
      </c>
      <c r="L22" s="346"/>
      <c r="M22" s="136">
        <f t="shared" si="2"/>
        <v>0</v>
      </c>
      <c r="N22" s="346">
        <f t="shared" ref="N22:N32" si="10">G22+J22+M22</f>
        <v>0</v>
      </c>
      <c r="O22" s="85"/>
      <c r="P22" s="85"/>
      <c r="Q22" s="85"/>
      <c r="R22" s="85"/>
    </row>
    <row r="23" spans="1:18" s="162" customFormat="1" ht="17.25">
      <c r="A23" s="344">
        <v>2</v>
      </c>
      <c r="B23" s="345" t="s">
        <v>375</v>
      </c>
      <c r="C23" s="344" t="s">
        <v>91</v>
      </c>
      <c r="D23" s="346">
        <v>29</v>
      </c>
      <c r="E23" s="346">
        <v>0</v>
      </c>
      <c r="F23" s="346"/>
      <c r="G23" s="346">
        <f t="shared" si="9"/>
        <v>0</v>
      </c>
      <c r="H23" s="346">
        <v>9.36</v>
      </c>
      <c r="I23" s="346"/>
      <c r="J23" s="136">
        <f t="shared" si="1"/>
        <v>0</v>
      </c>
      <c r="K23" s="346">
        <v>3.2800000000000002</v>
      </c>
      <c r="L23" s="346"/>
      <c r="M23" s="136">
        <f t="shared" si="2"/>
        <v>0</v>
      </c>
      <c r="N23" s="346">
        <f t="shared" si="10"/>
        <v>0</v>
      </c>
      <c r="O23" s="85"/>
      <c r="P23" s="85"/>
      <c r="Q23" s="85"/>
      <c r="R23" s="85"/>
    </row>
    <row r="24" spans="1:18" s="162" customFormat="1" ht="17.25">
      <c r="A24" s="344">
        <v>3</v>
      </c>
      <c r="B24" s="345" t="s">
        <v>376</v>
      </c>
      <c r="C24" s="344" t="s">
        <v>91</v>
      </c>
      <c r="D24" s="346">
        <v>85.3</v>
      </c>
      <c r="E24" s="346">
        <v>0</v>
      </c>
      <c r="F24" s="346"/>
      <c r="G24" s="346">
        <f t="shared" si="9"/>
        <v>0</v>
      </c>
      <c r="H24" s="346">
        <v>11.615999999999998</v>
      </c>
      <c r="I24" s="346"/>
      <c r="J24" s="136">
        <f t="shared" si="1"/>
        <v>0</v>
      </c>
      <c r="K24" s="346">
        <v>4.2239999999999993</v>
      </c>
      <c r="L24" s="346"/>
      <c r="M24" s="136">
        <f t="shared" si="2"/>
        <v>0</v>
      </c>
      <c r="N24" s="346">
        <f t="shared" si="10"/>
        <v>0</v>
      </c>
      <c r="O24" s="85"/>
      <c r="P24" s="85"/>
      <c r="Q24" s="85"/>
      <c r="R24" s="85"/>
    </row>
    <row r="25" spans="1:18" s="162" customFormat="1" ht="17.25">
      <c r="A25" s="344">
        <v>4</v>
      </c>
      <c r="B25" s="345" t="s">
        <v>383</v>
      </c>
      <c r="C25" s="344" t="s">
        <v>91</v>
      </c>
      <c r="D25" s="346">
        <v>91.5</v>
      </c>
      <c r="E25" s="346">
        <v>0</v>
      </c>
      <c r="F25" s="346"/>
      <c r="G25" s="346">
        <f t="shared" si="9"/>
        <v>0</v>
      </c>
      <c r="H25" s="346">
        <v>4.6800000000000006</v>
      </c>
      <c r="I25" s="346"/>
      <c r="J25" s="136">
        <f t="shared" si="1"/>
        <v>0</v>
      </c>
      <c r="K25" s="346">
        <v>0.8640000000000001</v>
      </c>
      <c r="L25" s="346"/>
      <c r="M25" s="136">
        <f t="shared" si="2"/>
        <v>0</v>
      </c>
      <c r="N25" s="346">
        <f t="shared" si="10"/>
        <v>0</v>
      </c>
      <c r="O25" s="85"/>
      <c r="P25" s="85"/>
      <c r="Q25" s="85"/>
      <c r="R25" s="85"/>
    </row>
    <row r="26" spans="1:18" s="162" customFormat="1" ht="17.25">
      <c r="A26" s="344">
        <v>5</v>
      </c>
      <c r="B26" s="345" t="s">
        <v>384</v>
      </c>
      <c r="C26" s="344" t="s">
        <v>91</v>
      </c>
      <c r="D26" s="346">
        <v>4.5999999999999996</v>
      </c>
      <c r="E26" s="346">
        <v>0</v>
      </c>
      <c r="F26" s="346"/>
      <c r="G26" s="346">
        <f t="shared" si="9"/>
        <v>0</v>
      </c>
      <c r="H26" s="346">
        <v>11.88</v>
      </c>
      <c r="I26" s="346"/>
      <c r="J26" s="136">
        <f t="shared" si="1"/>
        <v>0</v>
      </c>
      <c r="K26" s="346">
        <v>5.7780000000000005</v>
      </c>
      <c r="L26" s="346"/>
      <c r="M26" s="136">
        <f t="shared" si="2"/>
        <v>0</v>
      </c>
      <c r="N26" s="346">
        <f t="shared" si="10"/>
        <v>0</v>
      </c>
      <c r="O26" s="85"/>
      <c r="P26" s="85"/>
      <c r="Q26" s="85"/>
      <c r="R26" s="85"/>
    </row>
    <row r="27" spans="1:18" s="162" customFormat="1" ht="17.25">
      <c r="A27" s="344">
        <v>6</v>
      </c>
      <c r="B27" s="345" t="s">
        <v>148</v>
      </c>
      <c r="C27" s="344" t="s">
        <v>91</v>
      </c>
      <c r="D27" s="346">
        <v>7.2</v>
      </c>
      <c r="E27" s="346">
        <v>0</v>
      </c>
      <c r="F27" s="346"/>
      <c r="G27" s="346">
        <f t="shared" si="9"/>
        <v>0</v>
      </c>
      <c r="H27" s="346">
        <v>5.3220000000000001</v>
      </c>
      <c r="I27" s="346"/>
      <c r="J27" s="136">
        <f t="shared" si="1"/>
        <v>0</v>
      </c>
      <c r="K27" s="346">
        <v>0.39360000000000001</v>
      </c>
      <c r="L27" s="346"/>
      <c r="M27" s="136">
        <f t="shared" si="2"/>
        <v>0</v>
      </c>
      <c r="N27" s="346">
        <f t="shared" si="10"/>
        <v>0</v>
      </c>
      <c r="O27" s="85"/>
      <c r="P27" s="85"/>
      <c r="Q27" s="85"/>
      <c r="R27" s="85"/>
    </row>
    <row r="28" spans="1:18" s="162" customFormat="1" ht="17.25">
      <c r="A28" s="344">
        <v>7</v>
      </c>
      <c r="B28" s="345" t="s">
        <v>385</v>
      </c>
      <c r="C28" s="344" t="s">
        <v>91</v>
      </c>
      <c r="D28" s="346">
        <v>3</v>
      </c>
      <c r="E28" s="346">
        <v>0</v>
      </c>
      <c r="F28" s="346"/>
      <c r="G28" s="346">
        <f t="shared" si="9"/>
        <v>0</v>
      </c>
      <c r="H28" s="346">
        <v>9.36</v>
      </c>
      <c r="I28" s="346"/>
      <c r="J28" s="136">
        <f t="shared" si="1"/>
        <v>0</v>
      </c>
      <c r="K28" s="346">
        <v>0.39360000000000001</v>
      </c>
      <c r="L28" s="346"/>
      <c r="M28" s="136">
        <f t="shared" si="2"/>
        <v>0</v>
      </c>
      <c r="N28" s="346">
        <f t="shared" si="10"/>
        <v>0</v>
      </c>
      <c r="O28" s="85"/>
      <c r="P28" s="85"/>
      <c r="Q28" s="85"/>
      <c r="R28" s="85"/>
    </row>
    <row r="29" spans="1:18" s="162" customFormat="1" ht="17.25">
      <c r="A29" s="344">
        <v>8</v>
      </c>
      <c r="B29" s="345" t="s">
        <v>386</v>
      </c>
      <c r="C29" s="344" t="s">
        <v>91</v>
      </c>
      <c r="D29" s="346">
        <v>1.7</v>
      </c>
      <c r="E29" s="346">
        <v>0</v>
      </c>
      <c r="F29" s="346"/>
      <c r="G29" s="346">
        <f t="shared" si="9"/>
        <v>0</v>
      </c>
      <c r="H29" s="346">
        <v>9.36</v>
      </c>
      <c r="I29" s="346"/>
      <c r="J29" s="136">
        <f t="shared" si="1"/>
        <v>0</v>
      </c>
      <c r="K29" s="346">
        <v>0.39360000000000001</v>
      </c>
      <c r="L29" s="346"/>
      <c r="M29" s="136">
        <f t="shared" si="2"/>
        <v>0</v>
      </c>
      <c r="N29" s="346">
        <f t="shared" si="10"/>
        <v>0</v>
      </c>
      <c r="O29" s="85"/>
      <c r="P29" s="85"/>
      <c r="Q29" s="85"/>
      <c r="R29" s="85"/>
    </row>
    <row r="30" spans="1:18" s="162" customFormat="1" ht="17.25">
      <c r="A30" s="344">
        <v>9</v>
      </c>
      <c r="B30" s="345" t="s">
        <v>387</v>
      </c>
      <c r="C30" s="344" t="s">
        <v>91</v>
      </c>
      <c r="D30" s="346">
        <v>14</v>
      </c>
      <c r="E30" s="346">
        <v>0</v>
      </c>
      <c r="F30" s="346"/>
      <c r="G30" s="346">
        <f t="shared" si="9"/>
        <v>0</v>
      </c>
      <c r="H30" s="346">
        <v>1.734</v>
      </c>
      <c r="I30" s="346"/>
      <c r="J30" s="136">
        <f t="shared" si="1"/>
        <v>0</v>
      </c>
      <c r="K30" s="346">
        <v>0.25120000000000003</v>
      </c>
      <c r="L30" s="346"/>
      <c r="M30" s="136">
        <f t="shared" si="2"/>
        <v>0</v>
      </c>
      <c r="N30" s="346">
        <f t="shared" si="10"/>
        <v>0</v>
      </c>
      <c r="O30" s="85"/>
      <c r="P30" s="85"/>
      <c r="Q30" s="85"/>
      <c r="R30" s="85"/>
    </row>
    <row r="31" spans="1:18" s="162" customFormat="1" ht="17.25">
      <c r="A31" s="344">
        <v>10</v>
      </c>
      <c r="B31" s="345" t="s">
        <v>388</v>
      </c>
      <c r="C31" s="344" t="s">
        <v>96</v>
      </c>
      <c r="D31" s="346">
        <v>1</v>
      </c>
      <c r="E31" s="346">
        <v>0</v>
      </c>
      <c r="F31" s="346"/>
      <c r="G31" s="346">
        <f t="shared" si="9"/>
        <v>0</v>
      </c>
      <c r="H31" s="346">
        <v>39</v>
      </c>
      <c r="I31" s="346"/>
      <c r="J31" s="136">
        <f t="shared" si="1"/>
        <v>0</v>
      </c>
      <c r="K31" s="346">
        <v>7.2</v>
      </c>
      <c r="L31" s="346"/>
      <c r="M31" s="136">
        <f t="shared" si="2"/>
        <v>0</v>
      </c>
      <c r="N31" s="346">
        <f t="shared" si="10"/>
        <v>0</v>
      </c>
      <c r="O31" s="85"/>
      <c r="P31" s="85"/>
      <c r="Q31" s="85"/>
      <c r="R31" s="85"/>
    </row>
    <row r="32" spans="1:18" s="162" customFormat="1" ht="30">
      <c r="A32" s="344">
        <v>11</v>
      </c>
      <c r="B32" s="347" t="s">
        <v>200</v>
      </c>
      <c r="C32" s="344" t="s">
        <v>3</v>
      </c>
      <c r="D32" s="346">
        <v>1</v>
      </c>
      <c r="E32" s="346">
        <v>0</v>
      </c>
      <c r="F32" s="346"/>
      <c r="G32" s="346">
        <f t="shared" si="9"/>
        <v>0</v>
      </c>
      <c r="H32" s="346">
        <v>1150</v>
      </c>
      <c r="I32" s="346"/>
      <c r="J32" s="136">
        <f t="shared" si="1"/>
        <v>0</v>
      </c>
      <c r="K32" s="346">
        <v>100</v>
      </c>
      <c r="L32" s="346"/>
      <c r="M32" s="136">
        <f t="shared" si="2"/>
        <v>0</v>
      </c>
      <c r="N32" s="346">
        <f t="shared" si="10"/>
        <v>0</v>
      </c>
      <c r="O32" s="85"/>
      <c r="P32" s="85"/>
      <c r="Q32" s="85"/>
      <c r="R32" s="85"/>
    </row>
    <row r="33" spans="1:18" s="88" customFormat="1" ht="18">
      <c r="A33" s="86"/>
      <c r="B33" s="140" t="s">
        <v>124</v>
      </c>
      <c r="C33" s="86"/>
      <c r="D33" s="86"/>
      <c r="E33" s="58"/>
      <c r="F33" s="58"/>
      <c r="G33" s="58"/>
      <c r="H33" s="58"/>
      <c r="I33" s="58"/>
      <c r="J33" s="136"/>
      <c r="K33" s="58"/>
      <c r="L33" s="58"/>
      <c r="M33" s="58"/>
      <c r="N33" s="87">
        <f>SUM(N6:N32)</f>
        <v>0</v>
      </c>
      <c r="R33" s="443"/>
    </row>
    <row r="34" spans="1:18" s="88" customFormat="1" ht="18">
      <c r="A34" s="86"/>
      <c r="B34" s="140" t="s">
        <v>133</v>
      </c>
      <c r="C34" s="137">
        <v>0.1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7">
        <f>N33*C34</f>
        <v>0</v>
      </c>
      <c r="R34" s="443"/>
    </row>
    <row r="35" spans="1:18" s="88" customFormat="1" ht="18">
      <c r="A35" s="86"/>
      <c r="B35" s="140" t="s">
        <v>124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>
        <f>N33+N34</f>
        <v>0</v>
      </c>
      <c r="R35" s="443"/>
    </row>
    <row r="36" spans="1:18" s="88" customFormat="1" ht="18">
      <c r="A36" s="86"/>
      <c r="B36" s="86" t="s">
        <v>134</v>
      </c>
      <c r="C36" s="137">
        <v>0.08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>
        <f>N35*C36</f>
        <v>0</v>
      </c>
      <c r="R36" s="443"/>
    </row>
    <row r="37" spans="1:18" s="172" customFormat="1" ht="18">
      <c r="A37" s="170"/>
      <c r="B37" s="170" t="s">
        <v>176</v>
      </c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1">
        <f>N35+N36</f>
        <v>0</v>
      </c>
      <c r="R37" s="444"/>
    </row>
  </sheetData>
  <mergeCells count="9">
    <mergeCell ref="A1:N1"/>
    <mergeCell ref="E2:G2"/>
    <mergeCell ref="H2:J2"/>
    <mergeCell ref="K2:M2"/>
    <mergeCell ref="N2:N3"/>
    <mergeCell ref="D2:D3"/>
    <mergeCell ref="C2:C3"/>
    <mergeCell ref="B2:B3"/>
    <mergeCell ref="A2:A3"/>
  </mergeCells>
  <conditionalFormatting sqref="B1:B1048576">
    <cfRule type="duplicateValues" dxfId="9" priority="1"/>
  </conditionalFormatting>
  <printOptions horizontalCentered="1"/>
  <pageMargins left="0.45" right="0.25" top="0.45" bottom="0.45" header="0.3" footer="0.3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U205"/>
  <sheetViews>
    <sheetView topLeftCell="A149" zoomScale="60" zoomScaleNormal="60" zoomScaleSheetLayoutView="100" workbookViewId="0">
      <selection activeCell="M137" sqref="M137:M164"/>
    </sheetView>
  </sheetViews>
  <sheetFormatPr defaultRowHeight="16.5"/>
  <cols>
    <col min="1" max="1" width="5.7109375" style="2" customWidth="1"/>
    <col min="2" max="2" width="60.7109375" style="2" customWidth="1"/>
    <col min="3" max="3" width="10.7109375" style="2" customWidth="1"/>
    <col min="4" max="4" width="12.7109375" style="1" customWidth="1"/>
    <col min="5" max="13" width="12.7109375" style="21" customWidth="1"/>
    <col min="14" max="14" width="15.7109375" style="1" customWidth="1"/>
    <col min="15" max="16" width="11.42578125" style="2" customWidth="1"/>
    <col min="17" max="17" width="7.7109375" style="2" customWidth="1"/>
    <col min="18" max="18" width="12.5703125" style="2" customWidth="1"/>
    <col min="19" max="19" width="18.7109375" style="2" bestFit="1" customWidth="1"/>
    <col min="20" max="20" width="11.5703125" style="2" bestFit="1" customWidth="1"/>
    <col min="21" max="21" width="11.85546875" style="2" bestFit="1" customWidth="1"/>
    <col min="22" max="262" width="9.140625" style="2"/>
    <col min="263" max="263" width="4.5703125" style="2" customWidth="1"/>
    <col min="264" max="264" width="36.140625" style="2" customWidth="1"/>
    <col min="265" max="265" width="12.28515625" style="2" customWidth="1"/>
    <col min="266" max="266" width="14.5703125" style="2" customWidth="1"/>
    <col min="267" max="267" width="19.28515625" style="2" customWidth="1"/>
    <col min="268" max="268" width="11.7109375" style="2" customWidth="1"/>
    <col min="269" max="269" width="8.7109375" style="2" customWidth="1"/>
    <col min="270" max="270" width="11.7109375" style="2" customWidth="1"/>
    <col min="271" max="271" width="16.5703125" style="2" customWidth="1"/>
    <col min="272" max="272" width="11.42578125" style="2" customWidth="1"/>
    <col min="273" max="273" width="5.85546875" style="2" customWidth="1"/>
    <col min="274" max="274" width="12.5703125" style="2" customWidth="1"/>
    <col min="275" max="275" width="18.7109375" style="2" bestFit="1" customWidth="1"/>
    <col min="276" max="276" width="11.5703125" style="2" bestFit="1" customWidth="1"/>
    <col min="277" max="277" width="11.85546875" style="2" bestFit="1" customWidth="1"/>
    <col min="278" max="518" width="9.140625" style="2"/>
    <col min="519" max="519" width="4.5703125" style="2" customWidth="1"/>
    <col min="520" max="520" width="36.140625" style="2" customWidth="1"/>
    <col min="521" max="521" width="12.28515625" style="2" customWidth="1"/>
    <col min="522" max="522" width="14.5703125" style="2" customWidth="1"/>
    <col min="523" max="523" width="19.28515625" style="2" customWidth="1"/>
    <col min="524" max="524" width="11.7109375" style="2" customWidth="1"/>
    <col min="525" max="525" width="8.7109375" style="2" customWidth="1"/>
    <col min="526" max="526" width="11.7109375" style="2" customWidth="1"/>
    <col min="527" max="527" width="16.5703125" style="2" customWidth="1"/>
    <col min="528" max="528" width="11.42578125" style="2" customWidth="1"/>
    <col min="529" max="529" width="5.85546875" style="2" customWidth="1"/>
    <col min="530" max="530" width="12.5703125" style="2" customWidth="1"/>
    <col min="531" max="531" width="18.7109375" style="2" bestFit="1" customWidth="1"/>
    <col min="532" max="532" width="11.5703125" style="2" bestFit="1" customWidth="1"/>
    <col min="533" max="533" width="11.85546875" style="2" bestFit="1" customWidth="1"/>
    <col min="534" max="774" width="9.140625" style="2"/>
    <col min="775" max="775" width="4.5703125" style="2" customWidth="1"/>
    <col min="776" max="776" width="36.140625" style="2" customWidth="1"/>
    <col min="777" max="777" width="12.28515625" style="2" customWidth="1"/>
    <col min="778" max="778" width="14.5703125" style="2" customWidth="1"/>
    <col min="779" max="779" width="19.28515625" style="2" customWidth="1"/>
    <col min="780" max="780" width="11.7109375" style="2" customWidth="1"/>
    <col min="781" max="781" width="8.7109375" style="2" customWidth="1"/>
    <col min="782" max="782" width="11.7109375" style="2" customWidth="1"/>
    <col min="783" max="783" width="16.5703125" style="2" customWidth="1"/>
    <col min="784" max="784" width="11.42578125" style="2" customWidth="1"/>
    <col min="785" max="785" width="5.85546875" style="2" customWidth="1"/>
    <col min="786" max="786" width="12.5703125" style="2" customWidth="1"/>
    <col min="787" max="787" width="18.7109375" style="2" bestFit="1" customWidth="1"/>
    <col min="788" max="788" width="11.5703125" style="2" bestFit="1" customWidth="1"/>
    <col min="789" max="789" width="11.85546875" style="2" bestFit="1" customWidth="1"/>
    <col min="790" max="1030" width="9.140625" style="2"/>
    <col min="1031" max="1031" width="4.5703125" style="2" customWidth="1"/>
    <col min="1032" max="1032" width="36.140625" style="2" customWidth="1"/>
    <col min="1033" max="1033" width="12.28515625" style="2" customWidth="1"/>
    <col min="1034" max="1034" width="14.5703125" style="2" customWidth="1"/>
    <col min="1035" max="1035" width="19.28515625" style="2" customWidth="1"/>
    <col min="1036" max="1036" width="11.7109375" style="2" customWidth="1"/>
    <col min="1037" max="1037" width="8.7109375" style="2" customWidth="1"/>
    <col min="1038" max="1038" width="11.7109375" style="2" customWidth="1"/>
    <col min="1039" max="1039" width="16.5703125" style="2" customWidth="1"/>
    <col min="1040" max="1040" width="11.42578125" style="2" customWidth="1"/>
    <col min="1041" max="1041" width="5.85546875" style="2" customWidth="1"/>
    <col min="1042" max="1042" width="12.5703125" style="2" customWidth="1"/>
    <col min="1043" max="1043" width="18.7109375" style="2" bestFit="1" customWidth="1"/>
    <col min="1044" max="1044" width="11.5703125" style="2" bestFit="1" customWidth="1"/>
    <col min="1045" max="1045" width="11.85546875" style="2" bestFit="1" customWidth="1"/>
    <col min="1046" max="1286" width="9.140625" style="2"/>
    <col min="1287" max="1287" width="4.5703125" style="2" customWidth="1"/>
    <col min="1288" max="1288" width="36.140625" style="2" customWidth="1"/>
    <col min="1289" max="1289" width="12.28515625" style="2" customWidth="1"/>
    <col min="1290" max="1290" width="14.5703125" style="2" customWidth="1"/>
    <col min="1291" max="1291" width="19.28515625" style="2" customWidth="1"/>
    <col min="1292" max="1292" width="11.7109375" style="2" customWidth="1"/>
    <col min="1293" max="1293" width="8.7109375" style="2" customWidth="1"/>
    <col min="1294" max="1294" width="11.7109375" style="2" customWidth="1"/>
    <col min="1295" max="1295" width="16.5703125" style="2" customWidth="1"/>
    <col min="1296" max="1296" width="11.42578125" style="2" customWidth="1"/>
    <col min="1297" max="1297" width="5.85546875" style="2" customWidth="1"/>
    <col min="1298" max="1298" width="12.5703125" style="2" customWidth="1"/>
    <col min="1299" max="1299" width="18.7109375" style="2" bestFit="1" customWidth="1"/>
    <col min="1300" max="1300" width="11.5703125" style="2" bestFit="1" customWidth="1"/>
    <col min="1301" max="1301" width="11.85546875" style="2" bestFit="1" customWidth="1"/>
    <col min="1302" max="1542" width="9.140625" style="2"/>
    <col min="1543" max="1543" width="4.5703125" style="2" customWidth="1"/>
    <col min="1544" max="1544" width="36.140625" style="2" customWidth="1"/>
    <col min="1545" max="1545" width="12.28515625" style="2" customWidth="1"/>
    <col min="1546" max="1546" width="14.5703125" style="2" customWidth="1"/>
    <col min="1547" max="1547" width="19.28515625" style="2" customWidth="1"/>
    <col min="1548" max="1548" width="11.7109375" style="2" customWidth="1"/>
    <col min="1549" max="1549" width="8.7109375" style="2" customWidth="1"/>
    <col min="1550" max="1550" width="11.7109375" style="2" customWidth="1"/>
    <col min="1551" max="1551" width="16.5703125" style="2" customWidth="1"/>
    <col min="1552" max="1552" width="11.42578125" style="2" customWidth="1"/>
    <col min="1553" max="1553" width="5.85546875" style="2" customWidth="1"/>
    <col min="1554" max="1554" width="12.5703125" style="2" customWidth="1"/>
    <col min="1555" max="1555" width="18.7109375" style="2" bestFit="1" customWidth="1"/>
    <col min="1556" max="1556" width="11.5703125" style="2" bestFit="1" customWidth="1"/>
    <col min="1557" max="1557" width="11.85546875" style="2" bestFit="1" customWidth="1"/>
    <col min="1558" max="1798" width="9.140625" style="2"/>
    <col min="1799" max="1799" width="4.5703125" style="2" customWidth="1"/>
    <col min="1800" max="1800" width="36.140625" style="2" customWidth="1"/>
    <col min="1801" max="1801" width="12.28515625" style="2" customWidth="1"/>
    <col min="1802" max="1802" width="14.5703125" style="2" customWidth="1"/>
    <col min="1803" max="1803" width="19.28515625" style="2" customWidth="1"/>
    <col min="1804" max="1804" width="11.7109375" style="2" customWidth="1"/>
    <col min="1805" max="1805" width="8.7109375" style="2" customWidth="1"/>
    <col min="1806" max="1806" width="11.7109375" style="2" customWidth="1"/>
    <col min="1807" max="1807" width="16.5703125" style="2" customWidth="1"/>
    <col min="1808" max="1808" width="11.42578125" style="2" customWidth="1"/>
    <col min="1809" max="1809" width="5.85546875" style="2" customWidth="1"/>
    <col min="1810" max="1810" width="12.5703125" style="2" customWidth="1"/>
    <col min="1811" max="1811" width="18.7109375" style="2" bestFit="1" customWidth="1"/>
    <col min="1812" max="1812" width="11.5703125" style="2" bestFit="1" customWidth="1"/>
    <col min="1813" max="1813" width="11.85546875" style="2" bestFit="1" customWidth="1"/>
    <col min="1814" max="2054" width="9.140625" style="2"/>
    <col min="2055" max="2055" width="4.5703125" style="2" customWidth="1"/>
    <col min="2056" max="2056" width="36.140625" style="2" customWidth="1"/>
    <col min="2057" max="2057" width="12.28515625" style="2" customWidth="1"/>
    <col min="2058" max="2058" width="14.5703125" style="2" customWidth="1"/>
    <col min="2059" max="2059" width="19.28515625" style="2" customWidth="1"/>
    <col min="2060" max="2060" width="11.7109375" style="2" customWidth="1"/>
    <col min="2061" max="2061" width="8.7109375" style="2" customWidth="1"/>
    <col min="2062" max="2062" width="11.7109375" style="2" customWidth="1"/>
    <col min="2063" max="2063" width="16.5703125" style="2" customWidth="1"/>
    <col min="2064" max="2064" width="11.42578125" style="2" customWidth="1"/>
    <col min="2065" max="2065" width="5.85546875" style="2" customWidth="1"/>
    <col min="2066" max="2066" width="12.5703125" style="2" customWidth="1"/>
    <col min="2067" max="2067" width="18.7109375" style="2" bestFit="1" customWidth="1"/>
    <col min="2068" max="2068" width="11.5703125" style="2" bestFit="1" customWidth="1"/>
    <col min="2069" max="2069" width="11.85546875" style="2" bestFit="1" customWidth="1"/>
    <col min="2070" max="2310" width="9.140625" style="2"/>
    <col min="2311" max="2311" width="4.5703125" style="2" customWidth="1"/>
    <col min="2312" max="2312" width="36.140625" style="2" customWidth="1"/>
    <col min="2313" max="2313" width="12.28515625" style="2" customWidth="1"/>
    <col min="2314" max="2314" width="14.5703125" style="2" customWidth="1"/>
    <col min="2315" max="2315" width="19.28515625" style="2" customWidth="1"/>
    <col min="2316" max="2316" width="11.7109375" style="2" customWidth="1"/>
    <col min="2317" max="2317" width="8.7109375" style="2" customWidth="1"/>
    <col min="2318" max="2318" width="11.7109375" style="2" customWidth="1"/>
    <col min="2319" max="2319" width="16.5703125" style="2" customWidth="1"/>
    <col min="2320" max="2320" width="11.42578125" style="2" customWidth="1"/>
    <col min="2321" max="2321" width="5.85546875" style="2" customWidth="1"/>
    <col min="2322" max="2322" width="12.5703125" style="2" customWidth="1"/>
    <col min="2323" max="2323" width="18.7109375" style="2" bestFit="1" customWidth="1"/>
    <col min="2324" max="2324" width="11.5703125" style="2" bestFit="1" customWidth="1"/>
    <col min="2325" max="2325" width="11.85546875" style="2" bestFit="1" customWidth="1"/>
    <col min="2326" max="2566" width="9.140625" style="2"/>
    <col min="2567" max="2567" width="4.5703125" style="2" customWidth="1"/>
    <col min="2568" max="2568" width="36.140625" style="2" customWidth="1"/>
    <col min="2569" max="2569" width="12.28515625" style="2" customWidth="1"/>
    <col min="2570" max="2570" width="14.5703125" style="2" customWidth="1"/>
    <col min="2571" max="2571" width="19.28515625" style="2" customWidth="1"/>
    <col min="2572" max="2572" width="11.7109375" style="2" customWidth="1"/>
    <col min="2573" max="2573" width="8.7109375" style="2" customWidth="1"/>
    <col min="2574" max="2574" width="11.7109375" style="2" customWidth="1"/>
    <col min="2575" max="2575" width="16.5703125" style="2" customWidth="1"/>
    <col min="2576" max="2576" width="11.42578125" style="2" customWidth="1"/>
    <col min="2577" max="2577" width="5.85546875" style="2" customWidth="1"/>
    <col min="2578" max="2578" width="12.5703125" style="2" customWidth="1"/>
    <col min="2579" max="2579" width="18.7109375" style="2" bestFit="1" customWidth="1"/>
    <col min="2580" max="2580" width="11.5703125" style="2" bestFit="1" customWidth="1"/>
    <col min="2581" max="2581" width="11.85546875" style="2" bestFit="1" customWidth="1"/>
    <col min="2582" max="2822" width="9.140625" style="2"/>
    <col min="2823" max="2823" width="4.5703125" style="2" customWidth="1"/>
    <col min="2824" max="2824" width="36.140625" style="2" customWidth="1"/>
    <col min="2825" max="2825" width="12.28515625" style="2" customWidth="1"/>
    <col min="2826" max="2826" width="14.5703125" style="2" customWidth="1"/>
    <col min="2827" max="2827" width="19.28515625" style="2" customWidth="1"/>
    <col min="2828" max="2828" width="11.7109375" style="2" customWidth="1"/>
    <col min="2829" max="2829" width="8.7109375" style="2" customWidth="1"/>
    <col min="2830" max="2830" width="11.7109375" style="2" customWidth="1"/>
    <col min="2831" max="2831" width="16.5703125" style="2" customWidth="1"/>
    <col min="2832" max="2832" width="11.42578125" style="2" customWidth="1"/>
    <col min="2833" max="2833" width="5.85546875" style="2" customWidth="1"/>
    <col min="2834" max="2834" width="12.5703125" style="2" customWidth="1"/>
    <col min="2835" max="2835" width="18.7109375" style="2" bestFit="1" customWidth="1"/>
    <col min="2836" max="2836" width="11.5703125" style="2" bestFit="1" customWidth="1"/>
    <col min="2837" max="2837" width="11.85546875" style="2" bestFit="1" customWidth="1"/>
    <col min="2838" max="3078" width="9.140625" style="2"/>
    <col min="3079" max="3079" width="4.5703125" style="2" customWidth="1"/>
    <col min="3080" max="3080" width="36.140625" style="2" customWidth="1"/>
    <col min="3081" max="3081" width="12.28515625" style="2" customWidth="1"/>
    <col min="3082" max="3082" width="14.5703125" style="2" customWidth="1"/>
    <col min="3083" max="3083" width="19.28515625" style="2" customWidth="1"/>
    <col min="3084" max="3084" width="11.7109375" style="2" customWidth="1"/>
    <col min="3085" max="3085" width="8.7109375" style="2" customWidth="1"/>
    <col min="3086" max="3086" width="11.7109375" style="2" customWidth="1"/>
    <col min="3087" max="3087" width="16.5703125" style="2" customWidth="1"/>
    <col min="3088" max="3088" width="11.42578125" style="2" customWidth="1"/>
    <col min="3089" max="3089" width="5.85546875" style="2" customWidth="1"/>
    <col min="3090" max="3090" width="12.5703125" style="2" customWidth="1"/>
    <col min="3091" max="3091" width="18.7109375" style="2" bestFit="1" customWidth="1"/>
    <col min="3092" max="3092" width="11.5703125" style="2" bestFit="1" customWidth="1"/>
    <col min="3093" max="3093" width="11.85546875" style="2" bestFit="1" customWidth="1"/>
    <col min="3094" max="3334" width="9.140625" style="2"/>
    <col min="3335" max="3335" width="4.5703125" style="2" customWidth="1"/>
    <col min="3336" max="3336" width="36.140625" style="2" customWidth="1"/>
    <col min="3337" max="3337" width="12.28515625" style="2" customWidth="1"/>
    <col min="3338" max="3338" width="14.5703125" style="2" customWidth="1"/>
    <col min="3339" max="3339" width="19.28515625" style="2" customWidth="1"/>
    <col min="3340" max="3340" width="11.7109375" style="2" customWidth="1"/>
    <col min="3341" max="3341" width="8.7109375" style="2" customWidth="1"/>
    <col min="3342" max="3342" width="11.7109375" style="2" customWidth="1"/>
    <col min="3343" max="3343" width="16.5703125" style="2" customWidth="1"/>
    <col min="3344" max="3344" width="11.42578125" style="2" customWidth="1"/>
    <col min="3345" max="3345" width="5.85546875" style="2" customWidth="1"/>
    <col min="3346" max="3346" width="12.5703125" style="2" customWidth="1"/>
    <col min="3347" max="3347" width="18.7109375" style="2" bestFit="1" customWidth="1"/>
    <col min="3348" max="3348" width="11.5703125" style="2" bestFit="1" customWidth="1"/>
    <col min="3349" max="3349" width="11.85546875" style="2" bestFit="1" customWidth="1"/>
    <col min="3350" max="3590" width="9.140625" style="2"/>
    <col min="3591" max="3591" width="4.5703125" style="2" customWidth="1"/>
    <col min="3592" max="3592" width="36.140625" style="2" customWidth="1"/>
    <col min="3593" max="3593" width="12.28515625" style="2" customWidth="1"/>
    <col min="3594" max="3594" width="14.5703125" style="2" customWidth="1"/>
    <col min="3595" max="3595" width="19.28515625" style="2" customWidth="1"/>
    <col min="3596" max="3596" width="11.7109375" style="2" customWidth="1"/>
    <col min="3597" max="3597" width="8.7109375" style="2" customWidth="1"/>
    <col min="3598" max="3598" width="11.7109375" style="2" customWidth="1"/>
    <col min="3599" max="3599" width="16.5703125" style="2" customWidth="1"/>
    <col min="3600" max="3600" width="11.42578125" style="2" customWidth="1"/>
    <col min="3601" max="3601" width="5.85546875" style="2" customWidth="1"/>
    <col min="3602" max="3602" width="12.5703125" style="2" customWidth="1"/>
    <col min="3603" max="3603" width="18.7109375" style="2" bestFit="1" customWidth="1"/>
    <col min="3604" max="3604" width="11.5703125" style="2" bestFit="1" customWidth="1"/>
    <col min="3605" max="3605" width="11.85546875" style="2" bestFit="1" customWidth="1"/>
    <col min="3606" max="3846" width="9.140625" style="2"/>
    <col min="3847" max="3847" width="4.5703125" style="2" customWidth="1"/>
    <col min="3848" max="3848" width="36.140625" style="2" customWidth="1"/>
    <col min="3849" max="3849" width="12.28515625" style="2" customWidth="1"/>
    <col min="3850" max="3850" width="14.5703125" style="2" customWidth="1"/>
    <col min="3851" max="3851" width="19.28515625" style="2" customWidth="1"/>
    <col min="3852" max="3852" width="11.7109375" style="2" customWidth="1"/>
    <col min="3853" max="3853" width="8.7109375" style="2" customWidth="1"/>
    <col min="3854" max="3854" width="11.7109375" style="2" customWidth="1"/>
    <col min="3855" max="3855" width="16.5703125" style="2" customWidth="1"/>
    <col min="3856" max="3856" width="11.42578125" style="2" customWidth="1"/>
    <col min="3857" max="3857" width="5.85546875" style="2" customWidth="1"/>
    <col min="3858" max="3858" width="12.5703125" style="2" customWidth="1"/>
    <col min="3859" max="3859" width="18.7109375" style="2" bestFit="1" customWidth="1"/>
    <col min="3860" max="3860" width="11.5703125" style="2" bestFit="1" customWidth="1"/>
    <col min="3861" max="3861" width="11.85546875" style="2" bestFit="1" customWidth="1"/>
    <col min="3862" max="4102" width="9.140625" style="2"/>
    <col min="4103" max="4103" width="4.5703125" style="2" customWidth="1"/>
    <col min="4104" max="4104" width="36.140625" style="2" customWidth="1"/>
    <col min="4105" max="4105" width="12.28515625" style="2" customWidth="1"/>
    <col min="4106" max="4106" width="14.5703125" style="2" customWidth="1"/>
    <col min="4107" max="4107" width="19.28515625" style="2" customWidth="1"/>
    <col min="4108" max="4108" width="11.7109375" style="2" customWidth="1"/>
    <col min="4109" max="4109" width="8.7109375" style="2" customWidth="1"/>
    <col min="4110" max="4110" width="11.7109375" style="2" customWidth="1"/>
    <col min="4111" max="4111" width="16.5703125" style="2" customWidth="1"/>
    <col min="4112" max="4112" width="11.42578125" style="2" customWidth="1"/>
    <col min="4113" max="4113" width="5.85546875" style="2" customWidth="1"/>
    <col min="4114" max="4114" width="12.5703125" style="2" customWidth="1"/>
    <col min="4115" max="4115" width="18.7109375" style="2" bestFit="1" customWidth="1"/>
    <col min="4116" max="4116" width="11.5703125" style="2" bestFit="1" customWidth="1"/>
    <col min="4117" max="4117" width="11.85546875" style="2" bestFit="1" customWidth="1"/>
    <col min="4118" max="4358" width="9.140625" style="2"/>
    <col min="4359" max="4359" width="4.5703125" style="2" customWidth="1"/>
    <col min="4360" max="4360" width="36.140625" style="2" customWidth="1"/>
    <col min="4361" max="4361" width="12.28515625" style="2" customWidth="1"/>
    <col min="4362" max="4362" width="14.5703125" style="2" customWidth="1"/>
    <col min="4363" max="4363" width="19.28515625" style="2" customWidth="1"/>
    <col min="4364" max="4364" width="11.7109375" style="2" customWidth="1"/>
    <col min="4365" max="4365" width="8.7109375" style="2" customWidth="1"/>
    <col min="4366" max="4366" width="11.7109375" style="2" customWidth="1"/>
    <col min="4367" max="4367" width="16.5703125" style="2" customWidth="1"/>
    <col min="4368" max="4368" width="11.42578125" style="2" customWidth="1"/>
    <col min="4369" max="4369" width="5.85546875" style="2" customWidth="1"/>
    <col min="4370" max="4370" width="12.5703125" style="2" customWidth="1"/>
    <col min="4371" max="4371" width="18.7109375" style="2" bestFit="1" customWidth="1"/>
    <col min="4372" max="4372" width="11.5703125" style="2" bestFit="1" customWidth="1"/>
    <col min="4373" max="4373" width="11.85546875" style="2" bestFit="1" customWidth="1"/>
    <col min="4374" max="4614" width="9.140625" style="2"/>
    <col min="4615" max="4615" width="4.5703125" style="2" customWidth="1"/>
    <col min="4616" max="4616" width="36.140625" style="2" customWidth="1"/>
    <col min="4617" max="4617" width="12.28515625" style="2" customWidth="1"/>
    <col min="4618" max="4618" width="14.5703125" style="2" customWidth="1"/>
    <col min="4619" max="4619" width="19.28515625" style="2" customWidth="1"/>
    <col min="4620" max="4620" width="11.7109375" style="2" customWidth="1"/>
    <col min="4621" max="4621" width="8.7109375" style="2" customWidth="1"/>
    <col min="4622" max="4622" width="11.7109375" style="2" customWidth="1"/>
    <col min="4623" max="4623" width="16.5703125" style="2" customWidth="1"/>
    <col min="4624" max="4624" width="11.42578125" style="2" customWidth="1"/>
    <col min="4625" max="4625" width="5.85546875" style="2" customWidth="1"/>
    <col min="4626" max="4626" width="12.5703125" style="2" customWidth="1"/>
    <col min="4627" max="4627" width="18.7109375" style="2" bestFit="1" customWidth="1"/>
    <col min="4628" max="4628" width="11.5703125" style="2" bestFit="1" customWidth="1"/>
    <col min="4629" max="4629" width="11.85546875" style="2" bestFit="1" customWidth="1"/>
    <col min="4630" max="4870" width="9.140625" style="2"/>
    <col min="4871" max="4871" width="4.5703125" style="2" customWidth="1"/>
    <col min="4872" max="4872" width="36.140625" style="2" customWidth="1"/>
    <col min="4873" max="4873" width="12.28515625" style="2" customWidth="1"/>
    <col min="4874" max="4874" width="14.5703125" style="2" customWidth="1"/>
    <col min="4875" max="4875" width="19.28515625" style="2" customWidth="1"/>
    <col min="4876" max="4876" width="11.7109375" style="2" customWidth="1"/>
    <col min="4877" max="4877" width="8.7109375" style="2" customWidth="1"/>
    <col min="4878" max="4878" width="11.7109375" style="2" customWidth="1"/>
    <col min="4879" max="4879" width="16.5703125" style="2" customWidth="1"/>
    <col min="4880" max="4880" width="11.42578125" style="2" customWidth="1"/>
    <col min="4881" max="4881" width="5.85546875" style="2" customWidth="1"/>
    <col min="4882" max="4882" width="12.5703125" style="2" customWidth="1"/>
    <col min="4883" max="4883" width="18.7109375" style="2" bestFit="1" customWidth="1"/>
    <col min="4884" max="4884" width="11.5703125" style="2" bestFit="1" customWidth="1"/>
    <col min="4885" max="4885" width="11.85546875" style="2" bestFit="1" customWidth="1"/>
    <col min="4886" max="5126" width="9.140625" style="2"/>
    <col min="5127" max="5127" width="4.5703125" style="2" customWidth="1"/>
    <col min="5128" max="5128" width="36.140625" style="2" customWidth="1"/>
    <col min="5129" max="5129" width="12.28515625" style="2" customWidth="1"/>
    <col min="5130" max="5130" width="14.5703125" style="2" customWidth="1"/>
    <col min="5131" max="5131" width="19.28515625" style="2" customWidth="1"/>
    <col min="5132" max="5132" width="11.7109375" style="2" customWidth="1"/>
    <col min="5133" max="5133" width="8.7109375" style="2" customWidth="1"/>
    <col min="5134" max="5134" width="11.7109375" style="2" customWidth="1"/>
    <col min="5135" max="5135" width="16.5703125" style="2" customWidth="1"/>
    <col min="5136" max="5136" width="11.42578125" style="2" customWidth="1"/>
    <col min="5137" max="5137" width="5.85546875" style="2" customWidth="1"/>
    <col min="5138" max="5138" width="12.5703125" style="2" customWidth="1"/>
    <col min="5139" max="5139" width="18.7109375" style="2" bestFit="1" customWidth="1"/>
    <col min="5140" max="5140" width="11.5703125" style="2" bestFit="1" customWidth="1"/>
    <col min="5141" max="5141" width="11.85546875" style="2" bestFit="1" customWidth="1"/>
    <col min="5142" max="5382" width="9.140625" style="2"/>
    <col min="5383" max="5383" width="4.5703125" style="2" customWidth="1"/>
    <col min="5384" max="5384" width="36.140625" style="2" customWidth="1"/>
    <col min="5385" max="5385" width="12.28515625" style="2" customWidth="1"/>
    <col min="5386" max="5386" width="14.5703125" style="2" customWidth="1"/>
    <col min="5387" max="5387" width="19.28515625" style="2" customWidth="1"/>
    <col min="5388" max="5388" width="11.7109375" style="2" customWidth="1"/>
    <col min="5389" max="5389" width="8.7109375" style="2" customWidth="1"/>
    <col min="5390" max="5390" width="11.7109375" style="2" customWidth="1"/>
    <col min="5391" max="5391" width="16.5703125" style="2" customWidth="1"/>
    <col min="5392" max="5392" width="11.42578125" style="2" customWidth="1"/>
    <col min="5393" max="5393" width="5.85546875" style="2" customWidth="1"/>
    <col min="5394" max="5394" width="12.5703125" style="2" customWidth="1"/>
    <col min="5395" max="5395" width="18.7109375" style="2" bestFit="1" customWidth="1"/>
    <col min="5396" max="5396" width="11.5703125" style="2" bestFit="1" customWidth="1"/>
    <col min="5397" max="5397" width="11.85546875" style="2" bestFit="1" customWidth="1"/>
    <col min="5398" max="5638" width="9.140625" style="2"/>
    <col min="5639" max="5639" width="4.5703125" style="2" customWidth="1"/>
    <col min="5640" max="5640" width="36.140625" style="2" customWidth="1"/>
    <col min="5641" max="5641" width="12.28515625" style="2" customWidth="1"/>
    <col min="5642" max="5642" width="14.5703125" style="2" customWidth="1"/>
    <col min="5643" max="5643" width="19.28515625" style="2" customWidth="1"/>
    <col min="5644" max="5644" width="11.7109375" style="2" customWidth="1"/>
    <col min="5645" max="5645" width="8.7109375" style="2" customWidth="1"/>
    <col min="5646" max="5646" width="11.7109375" style="2" customWidth="1"/>
    <col min="5647" max="5647" width="16.5703125" style="2" customWidth="1"/>
    <col min="5648" max="5648" width="11.42578125" style="2" customWidth="1"/>
    <col min="5649" max="5649" width="5.85546875" style="2" customWidth="1"/>
    <col min="5650" max="5650" width="12.5703125" style="2" customWidth="1"/>
    <col min="5651" max="5651" width="18.7109375" style="2" bestFit="1" customWidth="1"/>
    <col min="5652" max="5652" width="11.5703125" style="2" bestFit="1" customWidth="1"/>
    <col min="5653" max="5653" width="11.85546875" style="2" bestFit="1" customWidth="1"/>
    <col min="5654" max="5894" width="9.140625" style="2"/>
    <col min="5895" max="5895" width="4.5703125" style="2" customWidth="1"/>
    <col min="5896" max="5896" width="36.140625" style="2" customWidth="1"/>
    <col min="5897" max="5897" width="12.28515625" style="2" customWidth="1"/>
    <col min="5898" max="5898" width="14.5703125" style="2" customWidth="1"/>
    <col min="5899" max="5899" width="19.28515625" style="2" customWidth="1"/>
    <col min="5900" max="5900" width="11.7109375" style="2" customWidth="1"/>
    <col min="5901" max="5901" width="8.7109375" style="2" customWidth="1"/>
    <col min="5902" max="5902" width="11.7109375" style="2" customWidth="1"/>
    <col min="5903" max="5903" width="16.5703125" style="2" customWidth="1"/>
    <col min="5904" max="5904" width="11.42578125" style="2" customWidth="1"/>
    <col min="5905" max="5905" width="5.85546875" style="2" customWidth="1"/>
    <col min="5906" max="5906" width="12.5703125" style="2" customWidth="1"/>
    <col min="5907" max="5907" width="18.7109375" style="2" bestFit="1" customWidth="1"/>
    <col min="5908" max="5908" width="11.5703125" style="2" bestFit="1" customWidth="1"/>
    <col min="5909" max="5909" width="11.85546875" style="2" bestFit="1" customWidth="1"/>
    <col min="5910" max="6150" width="9.140625" style="2"/>
    <col min="6151" max="6151" width="4.5703125" style="2" customWidth="1"/>
    <col min="6152" max="6152" width="36.140625" style="2" customWidth="1"/>
    <col min="6153" max="6153" width="12.28515625" style="2" customWidth="1"/>
    <col min="6154" max="6154" width="14.5703125" style="2" customWidth="1"/>
    <col min="6155" max="6155" width="19.28515625" style="2" customWidth="1"/>
    <col min="6156" max="6156" width="11.7109375" style="2" customWidth="1"/>
    <col min="6157" max="6157" width="8.7109375" style="2" customWidth="1"/>
    <col min="6158" max="6158" width="11.7109375" style="2" customWidth="1"/>
    <col min="6159" max="6159" width="16.5703125" style="2" customWidth="1"/>
    <col min="6160" max="6160" width="11.42578125" style="2" customWidth="1"/>
    <col min="6161" max="6161" width="5.85546875" style="2" customWidth="1"/>
    <col min="6162" max="6162" width="12.5703125" style="2" customWidth="1"/>
    <col min="6163" max="6163" width="18.7109375" style="2" bestFit="1" customWidth="1"/>
    <col min="6164" max="6164" width="11.5703125" style="2" bestFit="1" customWidth="1"/>
    <col min="6165" max="6165" width="11.85546875" style="2" bestFit="1" customWidth="1"/>
    <col min="6166" max="6406" width="9.140625" style="2"/>
    <col min="6407" max="6407" width="4.5703125" style="2" customWidth="1"/>
    <col min="6408" max="6408" width="36.140625" style="2" customWidth="1"/>
    <col min="6409" max="6409" width="12.28515625" style="2" customWidth="1"/>
    <col min="6410" max="6410" width="14.5703125" style="2" customWidth="1"/>
    <col min="6411" max="6411" width="19.28515625" style="2" customWidth="1"/>
    <col min="6412" max="6412" width="11.7109375" style="2" customWidth="1"/>
    <col min="6413" max="6413" width="8.7109375" style="2" customWidth="1"/>
    <col min="6414" max="6414" width="11.7109375" style="2" customWidth="1"/>
    <col min="6415" max="6415" width="16.5703125" style="2" customWidth="1"/>
    <col min="6416" max="6416" width="11.42578125" style="2" customWidth="1"/>
    <col min="6417" max="6417" width="5.85546875" style="2" customWidth="1"/>
    <col min="6418" max="6418" width="12.5703125" style="2" customWidth="1"/>
    <col min="6419" max="6419" width="18.7109375" style="2" bestFit="1" customWidth="1"/>
    <col min="6420" max="6420" width="11.5703125" style="2" bestFit="1" customWidth="1"/>
    <col min="6421" max="6421" width="11.85546875" style="2" bestFit="1" customWidth="1"/>
    <col min="6422" max="6662" width="9.140625" style="2"/>
    <col min="6663" max="6663" width="4.5703125" style="2" customWidth="1"/>
    <col min="6664" max="6664" width="36.140625" style="2" customWidth="1"/>
    <col min="6665" max="6665" width="12.28515625" style="2" customWidth="1"/>
    <col min="6666" max="6666" width="14.5703125" style="2" customWidth="1"/>
    <col min="6667" max="6667" width="19.28515625" style="2" customWidth="1"/>
    <col min="6668" max="6668" width="11.7109375" style="2" customWidth="1"/>
    <col min="6669" max="6669" width="8.7109375" style="2" customWidth="1"/>
    <col min="6670" max="6670" width="11.7109375" style="2" customWidth="1"/>
    <col min="6671" max="6671" width="16.5703125" style="2" customWidth="1"/>
    <col min="6672" max="6672" width="11.42578125" style="2" customWidth="1"/>
    <col min="6673" max="6673" width="5.85546875" style="2" customWidth="1"/>
    <col min="6674" max="6674" width="12.5703125" style="2" customWidth="1"/>
    <col min="6675" max="6675" width="18.7109375" style="2" bestFit="1" customWidth="1"/>
    <col min="6676" max="6676" width="11.5703125" style="2" bestFit="1" customWidth="1"/>
    <col min="6677" max="6677" width="11.85546875" style="2" bestFit="1" customWidth="1"/>
    <col min="6678" max="6918" width="9.140625" style="2"/>
    <col min="6919" max="6919" width="4.5703125" style="2" customWidth="1"/>
    <col min="6920" max="6920" width="36.140625" style="2" customWidth="1"/>
    <col min="6921" max="6921" width="12.28515625" style="2" customWidth="1"/>
    <col min="6922" max="6922" width="14.5703125" style="2" customWidth="1"/>
    <col min="6923" max="6923" width="19.28515625" style="2" customWidth="1"/>
    <col min="6924" max="6924" width="11.7109375" style="2" customWidth="1"/>
    <col min="6925" max="6925" width="8.7109375" style="2" customWidth="1"/>
    <col min="6926" max="6926" width="11.7109375" style="2" customWidth="1"/>
    <col min="6927" max="6927" width="16.5703125" style="2" customWidth="1"/>
    <col min="6928" max="6928" width="11.42578125" style="2" customWidth="1"/>
    <col min="6929" max="6929" width="5.85546875" style="2" customWidth="1"/>
    <col min="6930" max="6930" width="12.5703125" style="2" customWidth="1"/>
    <col min="6931" max="6931" width="18.7109375" style="2" bestFit="1" customWidth="1"/>
    <col min="6932" max="6932" width="11.5703125" style="2" bestFit="1" customWidth="1"/>
    <col min="6933" max="6933" width="11.85546875" style="2" bestFit="1" customWidth="1"/>
    <col min="6934" max="7174" width="9.140625" style="2"/>
    <col min="7175" max="7175" width="4.5703125" style="2" customWidth="1"/>
    <col min="7176" max="7176" width="36.140625" style="2" customWidth="1"/>
    <col min="7177" max="7177" width="12.28515625" style="2" customWidth="1"/>
    <col min="7178" max="7178" width="14.5703125" style="2" customWidth="1"/>
    <col min="7179" max="7179" width="19.28515625" style="2" customWidth="1"/>
    <col min="7180" max="7180" width="11.7109375" style="2" customWidth="1"/>
    <col min="7181" max="7181" width="8.7109375" style="2" customWidth="1"/>
    <col min="7182" max="7182" width="11.7109375" style="2" customWidth="1"/>
    <col min="7183" max="7183" width="16.5703125" style="2" customWidth="1"/>
    <col min="7184" max="7184" width="11.42578125" style="2" customWidth="1"/>
    <col min="7185" max="7185" width="5.85546875" style="2" customWidth="1"/>
    <col min="7186" max="7186" width="12.5703125" style="2" customWidth="1"/>
    <col min="7187" max="7187" width="18.7109375" style="2" bestFit="1" customWidth="1"/>
    <col min="7188" max="7188" width="11.5703125" style="2" bestFit="1" customWidth="1"/>
    <col min="7189" max="7189" width="11.85546875" style="2" bestFit="1" customWidth="1"/>
    <col min="7190" max="7430" width="9.140625" style="2"/>
    <col min="7431" max="7431" width="4.5703125" style="2" customWidth="1"/>
    <col min="7432" max="7432" width="36.140625" style="2" customWidth="1"/>
    <col min="7433" max="7433" width="12.28515625" style="2" customWidth="1"/>
    <col min="7434" max="7434" width="14.5703125" style="2" customWidth="1"/>
    <col min="7435" max="7435" width="19.28515625" style="2" customWidth="1"/>
    <col min="7436" max="7436" width="11.7109375" style="2" customWidth="1"/>
    <col min="7437" max="7437" width="8.7109375" style="2" customWidth="1"/>
    <col min="7438" max="7438" width="11.7109375" style="2" customWidth="1"/>
    <col min="7439" max="7439" width="16.5703125" style="2" customWidth="1"/>
    <col min="7440" max="7440" width="11.42578125" style="2" customWidth="1"/>
    <col min="7441" max="7441" width="5.85546875" style="2" customWidth="1"/>
    <col min="7442" max="7442" width="12.5703125" style="2" customWidth="1"/>
    <col min="7443" max="7443" width="18.7109375" style="2" bestFit="1" customWidth="1"/>
    <col min="7444" max="7444" width="11.5703125" style="2" bestFit="1" customWidth="1"/>
    <col min="7445" max="7445" width="11.85546875" style="2" bestFit="1" customWidth="1"/>
    <col min="7446" max="7686" width="9.140625" style="2"/>
    <col min="7687" max="7687" width="4.5703125" style="2" customWidth="1"/>
    <col min="7688" max="7688" width="36.140625" style="2" customWidth="1"/>
    <col min="7689" max="7689" width="12.28515625" style="2" customWidth="1"/>
    <col min="7690" max="7690" width="14.5703125" style="2" customWidth="1"/>
    <col min="7691" max="7691" width="19.28515625" style="2" customWidth="1"/>
    <col min="7692" max="7692" width="11.7109375" style="2" customWidth="1"/>
    <col min="7693" max="7693" width="8.7109375" style="2" customWidth="1"/>
    <col min="7694" max="7694" width="11.7109375" style="2" customWidth="1"/>
    <col min="7695" max="7695" width="16.5703125" style="2" customWidth="1"/>
    <col min="7696" max="7696" width="11.42578125" style="2" customWidth="1"/>
    <col min="7697" max="7697" width="5.85546875" style="2" customWidth="1"/>
    <col min="7698" max="7698" width="12.5703125" style="2" customWidth="1"/>
    <col min="7699" max="7699" width="18.7109375" style="2" bestFit="1" customWidth="1"/>
    <col min="7700" max="7700" width="11.5703125" style="2" bestFit="1" customWidth="1"/>
    <col min="7701" max="7701" width="11.85546875" style="2" bestFit="1" customWidth="1"/>
    <col min="7702" max="7942" width="9.140625" style="2"/>
    <col min="7943" max="7943" width="4.5703125" style="2" customWidth="1"/>
    <col min="7944" max="7944" width="36.140625" style="2" customWidth="1"/>
    <col min="7945" max="7945" width="12.28515625" style="2" customWidth="1"/>
    <col min="7946" max="7946" width="14.5703125" style="2" customWidth="1"/>
    <col min="7947" max="7947" width="19.28515625" style="2" customWidth="1"/>
    <col min="7948" max="7948" width="11.7109375" style="2" customWidth="1"/>
    <col min="7949" max="7949" width="8.7109375" style="2" customWidth="1"/>
    <col min="7950" max="7950" width="11.7109375" style="2" customWidth="1"/>
    <col min="7951" max="7951" width="16.5703125" style="2" customWidth="1"/>
    <col min="7952" max="7952" width="11.42578125" style="2" customWidth="1"/>
    <col min="7953" max="7953" width="5.85546875" style="2" customWidth="1"/>
    <col min="7954" max="7954" width="12.5703125" style="2" customWidth="1"/>
    <col min="7955" max="7955" width="18.7109375" style="2" bestFit="1" customWidth="1"/>
    <col min="7956" max="7956" width="11.5703125" style="2" bestFit="1" customWidth="1"/>
    <col min="7957" max="7957" width="11.85546875" style="2" bestFit="1" customWidth="1"/>
    <col min="7958" max="8198" width="9.140625" style="2"/>
    <col min="8199" max="8199" width="4.5703125" style="2" customWidth="1"/>
    <col min="8200" max="8200" width="36.140625" style="2" customWidth="1"/>
    <col min="8201" max="8201" width="12.28515625" style="2" customWidth="1"/>
    <col min="8202" max="8202" width="14.5703125" style="2" customWidth="1"/>
    <col min="8203" max="8203" width="19.28515625" style="2" customWidth="1"/>
    <col min="8204" max="8204" width="11.7109375" style="2" customWidth="1"/>
    <col min="8205" max="8205" width="8.7109375" style="2" customWidth="1"/>
    <col min="8206" max="8206" width="11.7109375" style="2" customWidth="1"/>
    <col min="8207" max="8207" width="16.5703125" style="2" customWidth="1"/>
    <col min="8208" max="8208" width="11.42578125" style="2" customWidth="1"/>
    <col min="8209" max="8209" width="5.85546875" style="2" customWidth="1"/>
    <col min="8210" max="8210" width="12.5703125" style="2" customWidth="1"/>
    <col min="8211" max="8211" width="18.7109375" style="2" bestFit="1" customWidth="1"/>
    <col min="8212" max="8212" width="11.5703125" style="2" bestFit="1" customWidth="1"/>
    <col min="8213" max="8213" width="11.85546875" style="2" bestFit="1" customWidth="1"/>
    <col min="8214" max="8454" width="9.140625" style="2"/>
    <col min="8455" max="8455" width="4.5703125" style="2" customWidth="1"/>
    <col min="8456" max="8456" width="36.140625" style="2" customWidth="1"/>
    <col min="8457" max="8457" width="12.28515625" style="2" customWidth="1"/>
    <col min="8458" max="8458" width="14.5703125" style="2" customWidth="1"/>
    <col min="8459" max="8459" width="19.28515625" style="2" customWidth="1"/>
    <col min="8460" max="8460" width="11.7109375" style="2" customWidth="1"/>
    <col min="8461" max="8461" width="8.7109375" style="2" customWidth="1"/>
    <col min="8462" max="8462" width="11.7109375" style="2" customWidth="1"/>
    <col min="8463" max="8463" width="16.5703125" style="2" customWidth="1"/>
    <col min="8464" max="8464" width="11.42578125" style="2" customWidth="1"/>
    <col min="8465" max="8465" width="5.85546875" style="2" customWidth="1"/>
    <col min="8466" max="8466" width="12.5703125" style="2" customWidth="1"/>
    <col min="8467" max="8467" width="18.7109375" style="2" bestFit="1" customWidth="1"/>
    <col min="8468" max="8468" width="11.5703125" style="2" bestFit="1" customWidth="1"/>
    <col min="8469" max="8469" width="11.85546875" style="2" bestFit="1" customWidth="1"/>
    <col min="8470" max="8710" width="9.140625" style="2"/>
    <col min="8711" max="8711" width="4.5703125" style="2" customWidth="1"/>
    <col min="8712" max="8712" width="36.140625" style="2" customWidth="1"/>
    <col min="8713" max="8713" width="12.28515625" style="2" customWidth="1"/>
    <col min="8714" max="8714" width="14.5703125" style="2" customWidth="1"/>
    <col min="8715" max="8715" width="19.28515625" style="2" customWidth="1"/>
    <col min="8716" max="8716" width="11.7109375" style="2" customWidth="1"/>
    <col min="8717" max="8717" width="8.7109375" style="2" customWidth="1"/>
    <col min="8718" max="8718" width="11.7109375" style="2" customWidth="1"/>
    <col min="8719" max="8719" width="16.5703125" style="2" customWidth="1"/>
    <col min="8720" max="8720" width="11.42578125" style="2" customWidth="1"/>
    <col min="8721" max="8721" width="5.85546875" style="2" customWidth="1"/>
    <col min="8722" max="8722" width="12.5703125" style="2" customWidth="1"/>
    <col min="8723" max="8723" width="18.7109375" style="2" bestFit="1" customWidth="1"/>
    <col min="8724" max="8724" width="11.5703125" style="2" bestFit="1" customWidth="1"/>
    <col min="8725" max="8725" width="11.85546875" style="2" bestFit="1" customWidth="1"/>
    <col min="8726" max="8966" width="9.140625" style="2"/>
    <col min="8967" max="8967" width="4.5703125" style="2" customWidth="1"/>
    <col min="8968" max="8968" width="36.140625" style="2" customWidth="1"/>
    <col min="8969" max="8969" width="12.28515625" style="2" customWidth="1"/>
    <col min="8970" max="8970" width="14.5703125" style="2" customWidth="1"/>
    <col min="8971" max="8971" width="19.28515625" style="2" customWidth="1"/>
    <col min="8972" max="8972" width="11.7109375" style="2" customWidth="1"/>
    <col min="8973" max="8973" width="8.7109375" style="2" customWidth="1"/>
    <col min="8974" max="8974" width="11.7109375" style="2" customWidth="1"/>
    <col min="8975" max="8975" width="16.5703125" style="2" customWidth="1"/>
    <col min="8976" max="8976" width="11.42578125" style="2" customWidth="1"/>
    <col min="8977" max="8977" width="5.85546875" style="2" customWidth="1"/>
    <col min="8978" max="8978" width="12.5703125" style="2" customWidth="1"/>
    <col min="8979" max="8979" width="18.7109375" style="2" bestFit="1" customWidth="1"/>
    <col min="8980" max="8980" width="11.5703125" style="2" bestFit="1" customWidth="1"/>
    <col min="8981" max="8981" width="11.85546875" style="2" bestFit="1" customWidth="1"/>
    <col min="8982" max="9222" width="9.140625" style="2"/>
    <col min="9223" max="9223" width="4.5703125" style="2" customWidth="1"/>
    <col min="9224" max="9224" width="36.140625" style="2" customWidth="1"/>
    <col min="9225" max="9225" width="12.28515625" style="2" customWidth="1"/>
    <col min="9226" max="9226" width="14.5703125" style="2" customWidth="1"/>
    <col min="9227" max="9227" width="19.28515625" style="2" customWidth="1"/>
    <col min="9228" max="9228" width="11.7109375" style="2" customWidth="1"/>
    <col min="9229" max="9229" width="8.7109375" style="2" customWidth="1"/>
    <col min="9230" max="9230" width="11.7109375" style="2" customWidth="1"/>
    <col min="9231" max="9231" width="16.5703125" style="2" customWidth="1"/>
    <col min="9232" max="9232" width="11.42578125" style="2" customWidth="1"/>
    <col min="9233" max="9233" width="5.85546875" style="2" customWidth="1"/>
    <col min="9234" max="9234" width="12.5703125" style="2" customWidth="1"/>
    <col min="9235" max="9235" width="18.7109375" style="2" bestFit="1" customWidth="1"/>
    <col min="9236" max="9236" width="11.5703125" style="2" bestFit="1" customWidth="1"/>
    <col min="9237" max="9237" width="11.85546875" style="2" bestFit="1" customWidth="1"/>
    <col min="9238" max="9478" width="9.140625" style="2"/>
    <col min="9479" max="9479" width="4.5703125" style="2" customWidth="1"/>
    <col min="9480" max="9480" width="36.140625" style="2" customWidth="1"/>
    <col min="9481" max="9481" width="12.28515625" style="2" customWidth="1"/>
    <col min="9482" max="9482" width="14.5703125" style="2" customWidth="1"/>
    <col min="9483" max="9483" width="19.28515625" style="2" customWidth="1"/>
    <col min="9484" max="9484" width="11.7109375" style="2" customWidth="1"/>
    <col min="9485" max="9485" width="8.7109375" style="2" customWidth="1"/>
    <col min="9486" max="9486" width="11.7109375" style="2" customWidth="1"/>
    <col min="9487" max="9487" width="16.5703125" style="2" customWidth="1"/>
    <col min="9488" max="9488" width="11.42578125" style="2" customWidth="1"/>
    <col min="9489" max="9489" width="5.85546875" style="2" customWidth="1"/>
    <col min="9490" max="9490" width="12.5703125" style="2" customWidth="1"/>
    <col min="9491" max="9491" width="18.7109375" style="2" bestFit="1" customWidth="1"/>
    <col min="9492" max="9492" width="11.5703125" style="2" bestFit="1" customWidth="1"/>
    <col min="9493" max="9493" width="11.85546875" style="2" bestFit="1" customWidth="1"/>
    <col min="9494" max="9734" width="9.140625" style="2"/>
    <col min="9735" max="9735" width="4.5703125" style="2" customWidth="1"/>
    <col min="9736" max="9736" width="36.140625" style="2" customWidth="1"/>
    <col min="9737" max="9737" width="12.28515625" style="2" customWidth="1"/>
    <col min="9738" max="9738" width="14.5703125" style="2" customWidth="1"/>
    <col min="9739" max="9739" width="19.28515625" style="2" customWidth="1"/>
    <col min="9740" max="9740" width="11.7109375" style="2" customWidth="1"/>
    <col min="9741" max="9741" width="8.7109375" style="2" customWidth="1"/>
    <col min="9742" max="9742" width="11.7109375" style="2" customWidth="1"/>
    <col min="9743" max="9743" width="16.5703125" style="2" customWidth="1"/>
    <col min="9744" max="9744" width="11.42578125" style="2" customWidth="1"/>
    <col min="9745" max="9745" width="5.85546875" style="2" customWidth="1"/>
    <col min="9746" max="9746" width="12.5703125" style="2" customWidth="1"/>
    <col min="9747" max="9747" width="18.7109375" style="2" bestFit="1" customWidth="1"/>
    <col min="9748" max="9748" width="11.5703125" style="2" bestFit="1" customWidth="1"/>
    <col min="9749" max="9749" width="11.85546875" style="2" bestFit="1" customWidth="1"/>
    <col min="9750" max="9990" width="9.140625" style="2"/>
    <col min="9991" max="9991" width="4.5703125" style="2" customWidth="1"/>
    <col min="9992" max="9992" width="36.140625" style="2" customWidth="1"/>
    <col min="9993" max="9993" width="12.28515625" style="2" customWidth="1"/>
    <col min="9994" max="9994" width="14.5703125" style="2" customWidth="1"/>
    <col min="9995" max="9995" width="19.28515625" style="2" customWidth="1"/>
    <col min="9996" max="9996" width="11.7109375" style="2" customWidth="1"/>
    <col min="9997" max="9997" width="8.7109375" style="2" customWidth="1"/>
    <col min="9998" max="9998" width="11.7109375" style="2" customWidth="1"/>
    <col min="9999" max="9999" width="16.5703125" style="2" customWidth="1"/>
    <col min="10000" max="10000" width="11.42578125" style="2" customWidth="1"/>
    <col min="10001" max="10001" width="5.85546875" style="2" customWidth="1"/>
    <col min="10002" max="10002" width="12.5703125" style="2" customWidth="1"/>
    <col min="10003" max="10003" width="18.7109375" style="2" bestFit="1" customWidth="1"/>
    <col min="10004" max="10004" width="11.5703125" style="2" bestFit="1" customWidth="1"/>
    <col min="10005" max="10005" width="11.85546875" style="2" bestFit="1" customWidth="1"/>
    <col min="10006" max="10246" width="9.140625" style="2"/>
    <col min="10247" max="10247" width="4.5703125" style="2" customWidth="1"/>
    <col min="10248" max="10248" width="36.140625" style="2" customWidth="1"/>
    <col min="10249" max="10249" width="12.28515625" style="2" customWidth="1"/>
    <col min="10250" max="10250" width="14.5703125" style="2" customWidth="1"/>
    <col min="10251" max="10251" width="19.28515625" style="2" customWidth="1"/>
    <col min="10252" max="10252" width="11.7109375" style="2" customWidth="1"/>
    <col min="10253" max="10253" width="8.7109375" style="2" customWidth="1"/>
    <col min="10254" max="10254" width="11.7109375" style="2" customWidth="1"/>
    <col min="10255" max="10255" width="16.5703125" style="2" customWidth="1"/>
    <col min="10256" max="10256" width="11.42578125" style="2" customWidth="1"/>
    <col min="10257" max="10257" width="5.85546875" style="2" customWidth="1"/>
    <col min="10258" max="10258" width="12.5703125" style="2" customWidth="1"/>
    <col min="10259" max="10259" width="18.7109375" style="2" bestFit="1" customWidth="1"/>
    <col min="10260" max="10260" width="11.5703125" style="2" bestFit="1" customWidth="1"/>
    <col min="10261" max="10261" width="11.85546875" style="2" bestFit="1" customWidth="1"/>
    <col min="10262" max="10502" width="9.140625" style="2"/>
    <col min="10503" max="10503" width="4.5703125" style="2" customWidth="1"/>
    <col min="10504" max="10504" width="36.140625" style="2" customWidth="1"/>
    <col min="10505" max="10505" width="12.28515625" style="2" customWidth="1"/>
    <col min="10506" max="10506" width="14.5703125" style="2" customWidth="1"/>
    <col min="10507" max="10507" width="19.28515625" style="2" customWidth="1"/>
    <col min="10508" max="10508" width="11.7109375" style="2" customWidth="1"/>
    <col min="10509" max="10509" width="8.7109375" style="2" customWidth="1"/>
    <col min="10510" max="10510" width="11.7109375" style="2" customWidth="1"/>
    <col min="10511" max="10511" width="16.5703125" style="2" customWidth="1"/>
    <col min="10512" max="10512" width="11.42578125" style="2" customWidth="1"/>
    <col min="10513" max="10513" width="5.85546875" style="2" customWidth="1"/>
    <col min="10514" max="10514" width="12.5703125" style="2" customWidth="1"/>
    <col min="10515" max="10515" width="18.7109375" style="2" bestFit="1" customWidth="1"/>
    <col min="10516" max="10516" width="11.5703125" style="2" bestFit="1" customWidth="1"/>
    <col min="10517" max="10517" width="11.85546875" style="2" bestFit="1" customWidth="1"/>
    <col min="10518" max="10758" width="9.140625" style="2"/>
    <col min="10759" max="10759" width="4.5703125" style="2" customWidth="1"/>
    <col min="10760" max="10760" width="36.140625" style="2" customWidth="1"/>
    <col min="10761" max="10761" width="12.28515625" style="2" customWidth="1"/>
    <col min="10762" max="10762" width="14.5703125" style="2" customWidth="1"/>
    <col min="10763" max="10763" width="19.28515625" style="2" customWidth="1"/>
    <col min="10764" max="10764" width="11.7109375" style="2" customWidth="1"/>
    <col min="10765" max="10765" width="8.7109375" style="2" customWidth="1"/>
    <col min="10766" max="10766" width="11.7109375" style="2" customWidth="1"/>
    <col min="10767" max="10767" width="16.5703125" style="2" customWidth="1"/>
    <col min="10768" max="10768" width="11.42578125" style="2" customWidth="1"/>
    <col min="10769" max="10769" width="5.85546875" style="2" customWidth="1"/>
    <col min="10770" max="10770" width="12.5703125" style="2" customWidth="1"/>
    <col min="10771" max="10771" width="18.7109375" style="2" bestFit="1" customWidth="1"/>
    <col min="10772" max="10772" width="11.5703125" style="2" bestFit="1" customWidth="1"/>
    <col min="10773" max="10773" width="11.85546875" style="2" bestFit="1" customWidth="1"/>
    <col min="10774" max="11014" width="9.140625" style="2"/>
    <col min="11015" max="11015" width="4.5703125" style="2" customWidth="1"/>
    <col min="11016" max="11016" width="36.140625" style="2" customWidth="1"/>
    <col min="11017" max="11017" width="12.28515625" style="2" customWidth="1"/>
    <col min="11018" max="11018" width="14.5703125" style="2" customWidth="1"/>
    <col min="11019" max="11019" width="19.28515625" style="2" customWidth="1"/>
    <col min="11020" max="11020" width="11.7109375" style="2" customWidth="1"/>
    <col min="11021" max="11021" width="8.7109375" style="2" customWidth="1"/>
    <col min="11022" max="11022" width="11.7109375" style="2" customWidth="1"/>
    <col min="11023" max="11023" width="16.5703125" style="2" customWidth="1"/>
    <col min="11024" max="11024" width="11.42578125" style="2" customWidth="1"/>
    <col min="11025" max="11025" width="5.85546875" style="2" customWidth="1"/>
    <col min="11026" max="11026" width="12.5703125" style="2" customWidth="1"/>
    <col min="11027" max="11027" width="18.7109375" style="2" bestFit="1" customWidth="1"/>
    <col min="11028" max="11028" width="11.5703125" style="2" bestFit="1" customWidth="1"/>
    <col min="11029" max="11029" width="11.85546875" style="2" bestFit="1" customWidth="1"/>
    <col min="11030" max="11270" width="9.140625" style="2"/>
    <col min="11271" max="11271" width="4.5703125" style="2" customWidth="1"/>
    <col min="11272" max="11272" width="36.140625" style="2" customWidth="1"/>
    <col min="11273" max="11273" width="12.28515625" style="2" customWidth="1"/>
    <col min="11274" max="11274" width="14.5703125" style="2" customWidth="1"/>
    <col min="11275" max="11275" width="19.28515625" style="2" customWidth="1"/>
    <col min="11276" max="11276" width="11.7109375" style="2" customWidth="1"/>
    <col min="11277" max="11277" width="8.7109375" style="2" customWidth="1"/>
    <col min="11278" max="11278" width="11.7109375" style="2" customWidth="1"/>
    <col min="11279" max="11279" width="16.5703125" style="2" customWidth="1"/>
    <col min="11280" max="11280" width="11.42578125" style="2" customWidth="1"/>
    <col min="11281" max="11281" width="5.85546875" style="2" customWidth="1"/>
    <col min="11282" max="11282" width="12.5703125" style="2" customWidth="1"/>
    <col min="11283" max="11283" width="18.7109375" style="2" bestFit="1" customWidth="1"/>
    <col min="11284" max="11284" width="11.5703125" style="2" bestFit="1" customWidth="1"/>
    <col min="11285" max="11285" width="11.85546875" style="2" bestFit="1" customWidth="1"/>
    <col min="11286" max="11526" width="9.140625" style="2"/>
    <col min="11527" max="11527" width="4.5703125" style="2" customWidth="1"/>
    <col min="11528" max="11528" width="36.140625" style="2" customWidth="1"/>
    <col min="11529" max="11529" width="12.28515625" style="2" customWidth="1"/>
    <col min="11530" max="11530" width="14.5703125" style="2" customWidth="1"/>
    <col min="11531" max="11531" width="19.28515625" style="2" customWidth="1"/>
    <col min="11532" max="11532" width="11.7109375" style="2" customWidth="1"/>
    <col min="11533" max="11533" width="8.7109375" style="2" customWidth="1"/>
    <col min="11534" max="11534" width="11.7109375" style="2" customWidth="1"/>
    <col min="11535" max="11535" width="16.5703125" style="2" customWidth="1"/>
    <col min="11536" max="11536" width="11.42578125" style="2" customWidth="1"/>
    <col min="11537" max="11537" width="5.85546875" style="2" customWidth="1"/>
    <col min="11538" max="11538" width="12.5703125" style="2" customWidth="1"/>
    <col min="11539" max="11539" width="18.7109375" style="2" bestFit="1" customWidth="1"/>
    <col min="11540" max="11540" width="11.5703125" style="2" bestFit="1" customWidth="1"/>
    <col min="11541" max="11541" width="11.85546875" style="2" bestFit="1" customWidth="1"/>
    <col min="11542" max="11782" width="9.140625" style="2"/>
    <col min="11783" max="11783" width="4.5703125" style="2" customWidth="1"/>
    <col min="11784" max="11784" width="36.140625" style="2" customWidth="1"/>
    <col min="11785" max="11785" width="12.28515625" style="2" customWidth="1"/>
    <col min="11786" max="11786" width="14.5703125" style="2" customWidth="1"/>
    <col min="11787" max="11787" width="19.28515625" style="2" customWidth="1"/>
    <col min="11788" max="11788" width="11.7109375" style="2" customWidth="1"/>
    <col min="11789" max="11789" width="8.7109375" style="2" customWidth="1"/>
    <col min="11790" max="11790" width="11.7109375" style="2" customWidth="1"/>
    <col min="11791" max="11791" width="16.5703125" style="2" customWidth="1"/>
    <col min="11792" max="11792" width="11.42578125" style="2" customWidth="1"/>
    <col min="11793" max="11793" width="5.85546875" style="2" customWidth="1"/>
    <col min="11794" max="11794" width="12.5703125" style="2" customWidth="1"/>
    <col min="11795" max="11795" width="18.7109375" style="2" bestFit="1" customWidth="1"/>
    <col min="11796" max="11796" width="11.5703125" style="2" bestFit="1" customWidth="1"/>
    <col min="11797" max="11797" width="11.85546875" style="2" bestFit="1" customWidth="1"/>
    <col min="11798" max="12038" width="9.140625" style="2"/>
    <col min="12039" max="12039" width="4.5703125" style="2" customWidth="1"/>
    <col min="12040" max="12040" width="36.140625" style="2" customWidth="1"/>
    <col min="12041" max="12041" width="12.28515625" style="2" customWidth="1"/>
    <col min="12042" max="12042" width="14.5703125" style="2" customWidth="1"/>
    <col min="12043" max="12043" width="19.28515625" style="2" customWidth="1"/>
    <col min="12044" max="12044" width="11.7109375" style="2" customWidth="1"/>
    <col min="12045" max="12045" width="8.7109375" style="2" customWidth="1"/>
    <col min="12046" max="12046" width="11.7109375" style="2" customWidth="1"/>
    <col min="12047" max="12047" width="16.5703125" style="2" customWidth="1"/>
    <col min="12048" max="12048" width="11.42578125" style="2" customWidth="1"/>
    <col min="12049" max="12049" width="5.85546875" style="2" customWidth="1"/>
    <col min="12050" max="12050" width="12.5703125" style="2" customWidth="1"/>
    <col min="12051" max="12051" width="18.7109375" style="2" bestFit="1" customWidth="1"/>
    <col min="12052" max="12052" width="11.5703125" style="2" bestFit="1" customWidth="1"/>
    <col min="12053" max="12053" width="11.85546875" style="2" bestFit="1" customWidth="1"/>
    <col min="12054" max="12294" width="9.140625" style="2"/>
    <col min="12295" max="12295" width="4.5703125" style="2" customWidth="1"/>
    <col min="12296" max="12296" width="36.140625" style="2" customWidth="1"/>
    <col min="12297" max="12297" width="12.28515625" style="2" customWidth="1"/>
    <col min="12298" max="12298" width="14.5703125" style="2" customWidth="1"/>
    <col min="12299" max="12299" width="19.28515625" style="2" customWidth="1"/>
    <col min="12300" max="12300" width="11.7109375" style="2" customWidth="1"/>
    <col min="12301" max="12301" width="8.7109375" style="2" customWidth="1"/>
    <col min="12302" max="12302" width="11.7109375" style="2" customWidth="1"/>
    <col min="12303" max="12303" width="16.5703125" style="2" customWidth="1"/>
    <col min="12304" max="12304" width="11.42578125" style="2" customWidth="1"/>
    <col min="12305" max="12305" width="5.85546875" style="2" customWidth="1"/>
    <col min="12306" max="12306" width="12.5703125" style="2" customWidth="1"/>
    <col min="12307" max="12307" width="18.7109375" style="2" bestFit="1" customWidth="1"/>
    <col min="12308" max="12308" width="11.5703125" style="2" bestFit="1" customWidth="1"/>
    <col min="12309" max="12309" width="11.85546875" style="2" bestFit="1" customWidth="1"/>
    <col min="12310" max="12550" width="9.140625" style="2"/>
    <col min="12551" max="12551" width="4.5703125" style="2" customWidth="1"/>
    <col min="12552" max="12552" width="36.140625" style="2" customWidth="1"/>
    <col min="12553" max="12553" width="12.28515625" style="2" customWidth="1"/>
    <col min="12554" max="12554" width="14.5703125" style="2" customWidth="1"/>
    <col min="12555" max="12555" width="19.28515625" style="2" customWidth="1"/>
    <col min="12556" max="12556" width="11.7109375" style="2" customWidth="1"/>
    <col min="12557" max="12557" width="8.7109375" style="2" customWidth="1"/>
    <col min="12558" max="12558" width="11.7109375" style="2" customWidth="1"/>
    <col min="12559" max="12559" width="16.5703125" style="2" customWidth="1"/>
    <col min="12560" max="12560" width="11.42578125" style="2" customWidth="1"/>
    <col min="12561" max="12561" width="5.85546875" style="2" customWidth="1"/>
    <col min="12562" max="12562" width="12.5703125" style="2" customWidth="1"/>
    <col min="12563" max="12563" width="18.7109375" style="2" bestFit="1" customWidth="1"/>
    <col min="12564" max="12564" width="11.5703125" style="2" bestFit="1" customWidth="1"/>
    <col min="12565" max="12565" width="11.85546875" style="2" bestFit="1" customWidth="1"/>
    <col min="12566" max="12806" width="9.140625" style="2"/>
    <col min="12807" max="12807" width="4.5703125" style="2" customWidth="1"/>
    <col min="12808" max="12808" width="36.140625" style="2" customWidth="1"/>
    <col min="12809" max="12809" width="12.28515625" style="2" customWidth="1"/>
    <col min="12810" max="12810" width="14.5703125" style="2" customWidth="1"/>
    <col min="12811" max="12811" width="19.28515625" style="2" customWidth="1"/>
    <col min="12812" max="12812" width="11.7109375" style="2" customWidth="1"/>
    <col min="12813" max="12813" width="8.7109375" style="2" customWidth="1"/>
    <col min="12814" max="12814" width="11.7109375" style="2" customWidth="1"/>
    <col min="12815" max="12815" width="16.5703125" style="2" customWidth="1"/>
    <col min="12816" max="12816" width="11.42578125" style="2" customWidth="1"/>
    <col min="12817" max="12817" width="5.85546875" style="2" customWidth="1"/>
    <col min="12818" max="12818" width="12.5703125" style="2" customWidth="1"/>
    <col min="12819" max="12819" width="18.7109375" style="2" bestFit="1" customWidth="1"/>
    <col min="12820" max="12820" width="11.5703125" style="2" bestFit="1" customWidth="1"/>
    <col min="12821" max="12821" width="11.85546875" style="2" bestFit="1" customWidth="1"/>
    <col min="12822" max="13062" width="9.140625" style="2"/>
    <col min="13063" max="13063" width="4.5703125" style="2" customWidth="1"/>
    <col min="13064" max="13064" width="36.140625" style="2" customWidth="1"/>
    <col min="13065" max="13065" width="12.28515625" style="2" customWidth="1"/>
    <col min="13066" max="13066" width="14.5703125" style="2" customWidth="1"/>
    <col min="13067" max="13067" width="19.28515625" style="2" customWidth="1"/>
    <col min="13068" max="13068" width="11.7109375" style="2" customWidth="1"/>
    <col min="13069" max="13069" width="8.7109375" style="2" customWidth="1"/>
    <col min="13070" max="13070" width="11.7109375" style="2" customWidth="1"/>
    <col min="13071" max="13071" width="16.5703125" style="2" customWidth="1"/>
    <col min="13072" max="13072" width="11.42578125" style="2" customWidth="1"/>
    <col min="13073" max="13073" width="5.85546875" style="2" customWidth="1"/>
    <col min="13074" max="13074" width="12.5703125" style="2" customWidth="1"/>
    <col min="13075" max="13075" width="18.7109375" style="2" bestFit="1" customWidth="1"/>
    <col min="13076" max="13076" width="11.5703125" style="2" bestFit="1" customWidth="1"/>
    <col min="13077" max="13077" width="11.85546875" style="2" bestFit="1" customWidth="1"/>
    <col min="13078" max="13318" width="9.140625" style="2"/>
    <col min="13319" max="13319" width="4.5703125" style="2" customWidth="1"/>
    <col min="13320" max="13320" width="36.140625" style="2" customWidth="1"/>
    <col min="13321" max="13321" width="12.28515625" style="2" customWidth="1"/>
    <col min="13322" max="13322" width="14.5703125" style="2" customWidth="1"/>
    <col min="13323" max="13323" width="19.28515625" style="2" customWidth="1"/>
    <col min="13324" max="13324" width="11.7109375" style="2" customWidth="1"/>
    <col min="13325" max="13325" width="8.7109375" style="2" customWidth="1"/>
    <col min="13326" max="13326" width="11.7109375" style="2" customWidth="1"/>
    <col min="13327" max="13327" width="16.5703125" style="2" customWidth="1"/>
    <col min="13328" max="13328" width="11.42578125" style="2" customWidth="1"/>
    <col min="13329" max="13329" width="5.85546875" style="2" customWidth="1"/>
    <col min="13330" max="13330" width="12.5703125" style="2" customWidth="1"/>
    <col min="13331" max="13331" width="18.7109375" style="2" bestFit="1" customWidth="1"/>
    <col min="13332" max="13332" width="11.5703125" style="2" bestFit="1" customWidth="1"/>
    <col min="13333" max="13333" width="11.85546875" style="2" bestFit="1" customWidth="1"/>
    <col min="13334" max="13574" width="9.140625" style="2"/>
    <col min="13575" max="13575" width="4.5703125" style="2" customWidth="1"/>
    <col min="13576" max="13576" width="36.140625" style="2" customWidth="1"/>
    <col min="13577" max="13577" width="12.28515625" style="2" customWidth="1"/>
    <col min="13578" max="13578" width="14.5703125" style="2" customWidth="1"/>
    <col min="13579" max="13579" width="19.28515625" style="2" customWidth="1"/>
    <col min="13580" max="13580" width="11.7109375" style="2" customWidth="1"/>
    <col min="13581" max="13581" width="8.7109375" style="2" customWidth="1"/>
    <col min="13582" max="13582" width="11.7109375" style="2" customWidth="1"/>
    <col min="13583" max="13583" width="16.5703125" style="2" customWidth="1"/>
    <col min="13584" max="13584" width="11.42578125" style="2" customWidth="1"/>
    <col min="13585" max="13585" width="5.85546875" style="2" customWidth="1"/>
    <col min="13586" max="13586" width="12.5703125" style="2" customWidth="1"/>
    <col min="13587" max="13587" width="18.7109375" style="2" bestFit="1" customWidth="1"/>
    <col min="13588" max="13588" width="11.5703125" style="2" bestFit="1" customWidth="1"/>
    <col min="13589" max="13589" width="11.85546875" style="2" bestFit="1" customWidth="1"/>
    <col min="13590" max="13830" width="9.140625" style="2"/>
    <col min="13831" max="13831" width="4.5703125" style="2" customWidth="1"/>
    <col min="13832" max="13832" width="36.140625" style="2" customWidth="1"/>
    <col min="13833" max="13833" width="12.28515625" style="2" customWidth="1"/>
    <col min="13834" max="13834" width="14.5703125" style="2" customWidth="1"/>
    <col min="13835" max="13835" width="19.28515625" style="2" customWidth="1"/>
    <col min="13836" max="13836" width="11.7109375" style="2" customWidth="1"/>
    <col min="13837" max="13837" width="8.7109375" style="2" customWidth="1"/>
    <col min="13838" max="13838" width="11.7109375" style="2" customWidth="1"/>
    <col min="13839" max="13839" width="16.5703125" style="2" customWidth="1"/>
    <col min="13840" max="13840" width="11.42578125" style="2" customWidth="1"/>
    <col min="13841" max="13841" width="5.85546875" style="2" customWidth="1"/>
    <col min="13842" max="13842" width="12.5703125" style="2" customWidth="1"/>
    <col min="13843" max="13843" width="18.7109375" style="2" bestFit="1" customWidth="1"/>
    <col min="13844" max="13844" width="11.5703125" style="2" bestFit="1" customWidth="1"/>
    <col min="13845" max="13845" width="11.85546875" style="2" bestFit="1" customWidth="1"/>
    <col min="13846" max="14086" width="9.140625" style="2"/>
    <col min="14087" max="14087" width="4.5703125" style="2" customWidth="1"/>
    <col min="14088" max="14088" width="36.140625" style="2" customWidth="1"/>
    <col min="14089" max="14089" width="12.28515625" style="2" customWidth="1"/>
    <col min="14090" max="14090" width="14.5703125" style="2" customWidth="1"/>
    <col min="14091" max="14091" width="19.28515625" style="2" customWidth="1"/>
    <col min="14092" max="14092" width="11.7109375" style="2" customWidth="1"/>
    <col min="14093" max="14093" width="8.7109375" style="2" customWidth="1"/>
    <col min="14094" max="14094" width="11.7109375" style="2" customWidth="1"/>
    <col min="14095" max="14095" width="16.5703125" style="2" customWidth="1"/>
    <col min="14096" max="14096" width="11.42578125" style="2" customWidth="1"/>
    <col min="14097" max="14097" width="5.85546875" style="2" customWidth="1"/>
    <col min="14098" max="14098" width="12.5703125" style="2" customWidth="1"/>
    <col min="14099" max="14099" width="18.7109375" style="2" bestFit="1" customWidth="1"/>
    <col min="14100" max="14100" width="11.5703125" style="2" bestFit="1" customWidth="1"/>
    <col min="14101" max="14101" width="11.85546875" style="2" bestFit="1" customWidth="1"/>
    <col min="14102" max="14342" width="9.140625" style="2"/>
    <col min="14343" max="14343" width="4.5703125" style="2" customWidth="1"/>
    <col min="14344" max="14344" width="36.140625" style="2" customWidth="1"/>
    <col min="14345" max="14345" width="12.28515625" style="2" customWidth="1"/>
    <col min="14346" max="14346" width="14.5703125" style="2" customWidth="1"/>
    <col min="14347" max="14347" width="19.28515625" style="2" customWidth="1"/>
    <col min="14348" max="14348" width="11.7109375" style="2" customWidth="1"/>
    <col min="14349" max="14349" width="8.7109375" style="2" customWidth="1"/>
    <col min="14350" max="14350" width="11.7109375" style="2" customWidth="1"/>
    <col min="14351" max="14351" width="16.5703125" style="2" customWidth="1"/>
    <col min="14352" max="14352" width="11.42578125" style="2" customWidth="1"/>
    <col min="14353" max="14353" width="5.85546875" style="2" customWidth="1"/>
    <col min="14354" max="14354" width="12.5703125" style="2" customWidth="1"/>
    <col min="14355" max="14355" width="18.7109375" style="2" bestFit="1" customWidth="1"/>
    <col min="14356" max="14356" width="11.5703125" style="2" bestFit="1" customWidth="1"/>
    <col min="14357" max="14357" width="11.85546875" style="2" bestFit="1" customWidth="1"/>
    <col min="14358" max="14598" width="9.140625" style="2"/>
    <col min="14599" max="14599" width="4.5703125" style="2" customWidth="1"/>
    <col min="14600" max="14600" width="36.140625" style="2" customWidth="1"/>
    <col min="14601" max="14601" width="12.28515625" style="2" customWidth="1"/>
    <col min="14602" max="14602" width="14.5703125" style="2" customWidth="1"/>
    <col min="14603" max="14603" width="19.28515625" style="2" customWidth="1"/>
    <col min="14604" max="14604" width="11.7109375" style="2" customWidth="1"/>
    <col min="14605" max="14605" width="8.7109375" style="2" customWidth="1"/>
    <col min="14606" max="14606" width="11.7109375" style="2" customWidth="1"/>
    <col min="14607" max="14607" width="16.5703125" style="2" customWidth="1"/>
    <col min="14608" max="14608" width="11.42578125" style="2" customWidth="1"/>
    <col min="14609" max="14609" width="5.85546875" style="2" customWidth="1"/>
    <col min="14610" max="14610" width="12.5703125" style="2" customWidth="1"/>
    <col min="14611" max="14611" width="18.7109375" style="2" bestFit="1" customWidth="1"/>
    <col min="14612" max="14612" width="11.5703125" style="2" bestFit="1" customWidth="1"/>
    <col min="14613" max="14613" width="11.85546875" style="2" bestFit="1" customWidth="1"/>
    <col min="14614" max="14854" width="9.140625" style="2"/>
    <col min="14855" max="14855" width="4.5703125" style="2" customWidth="1"/>
    <col min="14856" max="14856" width="36.140625" style="2" customWidth="1"/>
    <col min="14857" max="14857" width="12.28515625" style="2" customWidth="1"/>
    <col min="14858" max="14858" width="14.5703125" style="2" customWidth="1"/>
    <col min="14859" max="14859" width="19.28515625" style="2" customWidth="1"/>
    <col min="14860" max="14860" width="11.7109375" style="2" customWidth="1"/>
    <col min="14861" max="14861" width="8.7109375" style="2" customWidth="1"/>
    <col min="14862" max="14862" width="11.7109375" style="2" customWidth="1"/>
    <col min="14863" max="14863" width="16.5703125" style="2" customWidth="1"/>
    <col min="14864" max="14864" width="11.42578125" style="2" customWidth="1"/>
    <col min="14865" max="14865" width="5.85546875" style="2" customWidth="1"/>
    <col min="14866" max="14866" width="12.5703125" style="2" customWidth="1"/>
    <col min="14867" max="14867" width="18.7109375" style="2" bestFit="1" customWidth="1"/>
    <col min="14868" max="14868" width="11.5703125" style="2" bestFit="1" customWidth="1"/>
    <col min="14869" max="14869" width="11.85546875" style="2" bestFit="1" customWidth="1"/>
    <col min="14870" max="15110" width="9.140625" style="2"/>
    <col min="15111" max="15111" width="4.5703125" style="2" customWidth="1"/>
    <col min="15112" max="15112" width="36.140625" style="2" customWidth="1"/>
    <col min="15113" max="15113" width="12.28515625" style="2" customWidth="1"/>
    <col min="15114" max="15114" width="14.5703125" style="2" customWidth="1"/>
    <col min="15115" max="15115" width="19.28515625" style="2" customWidth="1"/>
    <col min="15116" max="15116" width="11.7109375" style="2" customWidth="1"/>
    <col min="15117" max="15117" width="8.7109375" style="2" customWidth="1"/>
    <col min="15118" max="15118" width="11.7109375" style="2" customWidth="1"/>
    <col min="15119" max="15119" width="16.5703125" style="2" customWidth="1"/>
    <col min="15120" max="15120" width="11.42578125" style="2" customWidth="1"/>
    <col min="15121" max="15121" width="5.85546875" style="2" customWidth="1"/>
    <col min="15122" max="15122" width="12.5703125" style="2" customWidth="1"/>
    <col min="15123" max="15123" width="18.7109375" style="2" bestFit="1" customWidth="1"/>
    <col min="15124" max="15124" width="11.5703125" style="2" bestFit="1" customWidth="1"/>
    <col min="15125" max="15125" width="11.85546875" style="2" bestFit="1" customWidth="1"/>
    <col min="15126" max="15366" width="9.140625" style="2"/>
    <col min="15367" max="15367" width="4.5703125" style="2" customWidth="1"/>
    <col min="15368" max="15368" width="36.140625" style="2" customWidth="1"/>
    <col min="15369" max="15369" width="12.28515625" style="2" customWidth="1"/>
    <col min="15370" max="15370" width="14.5703125" style="2" customWidth="1"/>
    <col min="15371" max="15371" width="19.28515625" style="2" customWidth="1"/>
    <col min="15372" max="15372" width="11.7109375" style="2" customWidth="1"/>
    <col min="15373" max="15373" width="8.7109375" style="2" customWidth="1"/>
    <col min="15374" max="15374" width="11.7109375" style="2" customWidth="1"/>
    <col min="15375" max="15375" width="16.5703125" style="2" customWidth="1"/>
    <col min="15376" max="15376" width="11.42578125" style="2" customWidth="1"/>
    <col min="15377" max="15377" width="5.85546875" style="2" customWidth="1"/>
    <col min="15378" max="15378" width="12.5703125" style="2" customWidth="1"/>
    <col min="15379" max="15379" width="18.7109375" style="2" bestFit="1" customWidth="1"/>
    <col min="15380" max="15380" width="11.5703125" style="2" bestFit="1" customWidth="1"/>
    <col min="15381" max="15381" width="11.85546875" style="2" bestFit="1" customWidth="1"/>
    <col min="15382" max="15622" width="9.140625" style="2"/>
    <col min="15623" max="15623" width="4.5703125" style="2" customWidth="1"/>
    <col min="15624" max="15624" width="36.140625" style="2" customWidth="1"/>
    <col min="15625" max="15625" width="12.28515625" style="2" customWidth="1"/>
    <col min="15626" max="15626" width="14.5703125" style="2" customWidth="1"/>
    <col min="15627" max="15627" width="19.28515625" style="2" customWidth="1"/>
    <col min="15628" max="15628" width="11.7109375" style="2" customWidth="1"/>
    <col min="15629" max="15629" width="8.7109375" style="2" customWidth="1"/>
    <col min="15630" max="15630" width="11.7109375" style="2" customWidth="1"/>
    <col min="15631" max="15631" width="16.5703125" style="2" customWidth="1"/>
    <col min="15632" max="15632" width="11.42578125" style="2" customWidth="1"/>
    <col min="15633" max="15633" width="5.85546875" style="2" customWidth="1"/>
    <col min="15634" max="15634" width="12.5703125" style="2" customWidth="1"/>
    <col min="15635" max="15635" width="18.7109375" style="2" bestFit="1" customWidth="1"/>
    <col min="15636" max="15636" width="11.5703125" style="2" bestFit="1" customWidth="1"/>
    <col min="15637" max="15637" width="11.85546875" style="2" bestFit="1" customWidth="1"/>
    <col min="15638" max="15878" width="9.140625" style="2"/>
    <col min="15879" max="15879" width="4.5703125" style="2" customWidth="1"/>
    <col min="15880" max="15880" width="36.140625" style="2" customWidth="1"/>
    <col min="15881" max="15881" width="12.28515625" style="2" customWidth="1"/>
    <col min="15882" max="15882" width="14.5703125" style="2" customWidth="1"/>
    <col min="15883" max="15883" width="19.28515625" style="2" customWidth="1"/>
    <col min="15884" max="15884" width="11.7109375" style="2" customWidth="1"/>
    <col min="15885" max="15885" width="8.7109375" style="2" customWidth="1"/>
    <col min="15886" max="15886" width="11.7109375" style="2" customWidth="1"/>
    <col min="15887" max="15887" width="16.5703125" style="2" customWidth="1"/>
    <col min="15888" max="15888" width="11.42578125" style="2" customWidth="1"/>
    <col min="15889" max="15889" width="5.85546875" style="2" customWidth="1"/>
    <col min="15890" max="15890" width="12.5703125" style="2" customWidth="1"/>
    <col min="15891" max="15891" width="18.7109375" style="2" bestFit="1" customWidth="1"/>
    <col min="15892" max="15892" width="11.5703125" style="2" bestFit="1" customWidth="1"/>
    <col min="15893" max="15893" width="11.85546875" style="2" bestFit="1" customWidth="1"/>
    <col min="15894" max="16134" width="9.140625" style="2"/>
    <col min="16135" max="16135" width="4.5703125" style="2" customWidth="1"/>
    <col min="16136" max="16136" width="36.140625" style="2" customWidth="1"/>
    <col min="16137" max="16137" width="12.28515625" style="2" customWidth="1"/>
    <col min="16138" max="16138" width="14.5703125" style="2" customWidth="1"/>
    <col min="16139" max="16139" width="19.28515625" style="2" customWidth="1"/>
    <col min="16140" max="16140" width="11.7109375" style="2" customWidth="1"/>
    <col min="16141" max="16141" width="8.7109375" style="2" customWidth="1"/>
    <col min="16142" max="16142" width="11.7109375" style="2" customWidth="1"/>
    <col min="16143" max="16143" width="16.5703125" style="2" customWidth="1"/>
    <col min="16144" max="16144" width="11.42578125" style="2" customWidth="1"/>
    <col min="16145" max="16145" width="5.85546875" style="2" customWidth="1"/>
    <col min="16146" max="16146" width="12.5703125" style="2" customWidth="1"/>
    <col min="16147" max="16147" width="18.7109375" style="2" bestFit="1" customWidth="1"/>
    <col min="16148" max="16148" width="11.5703125" style="2" bestFit="1" customWidth="1"/>
    <col min="16149" max="16149" width="11.85546875" style="2" bestFit="1" customWidth="1"/>
    <col min="16150" max="16384" width="9.140625" style="2"/>
  </cols>
  <sheetData>
    <row r="1" spans="1:21" ht="25.5" customHeight="1">
      <c r="A1" s="487" t="s">
        <v>135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21" ht="19.5" customHeight="1">
      <c r="A2" s="481" t="s">
        <v>0</v>
      </c>
      <c r="B2" s="481" t="s">
        <v>7</v>
      </c>
      <c r="C2" s="481" t="s">
        <v>9</v>
      </c>
      <c r="D2" s="481" t="s">
        <v>8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481" t="s">
        <v>124</v>
      </c>
      <c r="O2" s="5"/>
      <c r="P2" s="5"/>
      <c r="Q2" s="3"/>
      <c r="R2" s="3"/>
      <c r="S2" s="3"/>
      <c r="T2" s="3"/>
    </row>
    <row r="3" spans="1:21" ht="18.75" customHeight="1">
      <c r="A3" s="482"/>
      <c r="B3" s="482"/>
      <c r="C3" s="482"/>
      <c r="D3" s="482"/>
      <c r="E3" s="80" t="s">
        <v>991</v>
      </c>
      <c r="F3" s="80" t="s">
        <v>181</v>
      </c>
      <c r="G3" s="80" t="s">
        <v>182</v>
      </c>
      <c r="H3" s="80" t="s">
        <v>991</v>
      </c>
      <c r="I3" s="80" t="s">
        <v>181</v>
      </c>
      <c r="J3" s="80" t="s">
        <v>182</v>
      </c>
      <c r="K3" s="80" t="s">
        <v>991</v>
      </c>
      <c r="L3" s="80" t="s">
        <v>181</v>
      </c>
      <c r="M3" s="80" t="s">
        <v>182</v>
      </c>
      <c r="N3" s="482"/>
      <c r="O3" s="5"/>
      <c r="P3" s="5"/>
      <c r="Q3" s="3"/>
      <c r="R3" s="3"/>
      <c r="S3" s="3"/>
      <c r="T3" s="3"/>
    </row>
    <row r="4" spans="1:21" s="1" customFormat="1" ht="20.25" customHeight="1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/>
      <c r="G4" s="23">
        <v>6</v>
      </c>
      <c r="H4" s="23">
        <v>7</v>
      </c>
      <c r="I4" s="23"/>
      <c r="J4" s="23">
        <v>8</v>
      </c>
      <c r="K4" s="23">
        <v>9</v>
      </c>
      <c r="L4" s="23"/>
      <c r="M4" s="23">
        <v>10</v>
      </c>
      <c r="N4" s="23">
        <v>11</v>
      </c>
      <c r="O4" s="38"/>
      <c r="P4" s="38"/>
      <c r="Q4" s="38"/>
      <c r="R4" s="4"/>
      <c r="S4" s="4"/>
      <c r="T4" s="4"/>
    </row>
    <row r="5" spans="1:21" ht="18" customHeight="1">
      <c r="A5" s="486" t="s">
        <v>832</v>
      </c>
      <c r="B5" s="486"/>
      <c r="C5" s="486"/>
      <c r="D5" s="486"/>
      <c r="E5" s="486"/>
      <c r="F5" s="486"/>
      <c r="G5" s="486"/>
      <c r="H5" s="486"/>
      <c r="I5" s="486"/>
      <c r="J5" s="486"/>
      <c r="K5" s="486"/>
      <c r="L5" s="486"/>
      <c r="M5" s="486"/>
      <c r="N5" s="486"/>
      <c r="O5" s="5"/>
      <c r="P5" s="5"/>
      <c r="Q5" s="5"/>
    </row>
    <row r="6" spans="1:21" s="24" customFormat="1" ht="38.1" customHeight="1">
      <c r="A6" s="6">
        <v>1</v>
      </c>
      <c r="B6" s="372" t="s">
        <v>202</v>
      </c>
      <c r="C6" s="6" t="s">
        <v>5</v>
      </c>
      <c r="D6" s="57">
        <v>1781</v>
      </c>
      <c r="E6" s="213">
        <v>0</v>
      </c>
      <c r="F6" s="213"/>
      <c r="G6" s="213">
        <f>D6*F6</f>
        <v>0</v>
      </c>
      <c r="H6" s="213">
        <v>0.12900000000000003</v>
      </c>
      <c r="I6" s="213"/>
      <c r="J6" s="213">
        <f>D6*I6</f>
        <v>0</v>
      </c>
      <c r="K6" s="213">
        <v>1.9511360000000002</v>
      </c>
      <c r="L6" s="213"/>
      <c r="M6" s="213">
        <f>D6*L6</f>
        <v>0</v>
      </c>
      <c r="N6" s="57">
        <f>G6+J6+M6</f>
        <v>0</v>
      </c>
      <c r="O6" s="33"/>
      <c r="P6" s="25"/>
      <c r="Q6" s="27"/>
      <c r="R6" s="207"/>
      <c r="S6" s="27"/>
      <c r="T6" s="27"/>
      <c r="U6" s="34"/>
    </row>
    <row r="7" spans="1:21" s="24" customFormat="1" ht="20.100000000000001" customHeight="1">
      <c r="A7" s="6">
        <v>2</v>
      </c>
      <c r="B7" s="372" t="s">
        <v>125</v>
      </c>
      <c r="C7" s="6" t="s">
        <v>5</v>
      </c>
      <c r="D7" s="57">
        <v>90</v>
      </c>
      <c r="E7" s="84">
        <v>0</v>
      </c>
      <c r="F7" s="84"/>
      <c r="G7" s="213">
        <f t="shared" ref="G7:G41" si="0">D7*F7</f>
        <v>0</v>
      </c>
      <c r="H7" s="84">
        <v>17.939999999999998</v>
      </c>
      <c r="I7" s="84"/>
      <c r="J7" s="213">
        <f t="shared" ref="J7:J41" si="1">D7*I7</f>
        <v>0</v>
      </c>
      <c r="K7" s="84">
        <v>0</v>
      </c>
      <c r="L7" s="84"/>
      <c r="M7" s="213">
        <f t="shared" ref="M7:M41" si="2">D7*L7</f>
        <v>0</v>
      </c>
      <c r="N7" s="57">
        <f>G7+J7+M7</f>
        <v>0</v>
      </c>
      <c r="O7" s="33"/>
      <c r="P7" s="25"/>
      <c r="Q7" s="27"/>
      <c r="R7" s="207"/>
      <c r="S7" s="27"/>
      <c r="T7" s="27"/>
      <c r="U7" s="34"/>
    </row>
    <row r="8" spans="1:21" s="24" customFormat="1" ht="38.1" customHeight="1">
      <c r="A8" s="6">
        <v>3</v>
      </c>
      <c r="B8" s="373" t="s">
        <v>183</v>
      </c>
      <c r="C8" s="7" t="s">
        <v>5</v>
      </c>
      <c r="D8" s="8">
        <v>440</v>
      </c>
      <c r="E8" s="84">
        <v>9.0000000000000008E-4</v>
      </c>
      <c r="F8" s="84"/>
      <c r="G8" s="213">
        <f t="shared" si="0"/>
        <v>0</v>
      </c>
      <c r="H8" s="84">
        <v>0.12000000000000001</v>
      </c>
      <c r="I8" s="84"/>
      <c r="J8" s="213">
        <f t="shared" si="1"/>
        <v>0</v>
      </c>
      <c r="K8" s="84">
        <v>16.368904000000001</v>
      </c>
      <c r="L8" s="84"/>
      <c r="M8" s="213">
        <f t="shared" si="2"/>
        <v>0</v>
      </c>
      <c r="N8" s="57">
        <f>G8+J8+M8</f>
        <v>0</v>
      </c>
      <c r="O8" s="33"/>
      <c r="P8" s="25"/>
      <c r="Q8" s="27"/>
      <c r="R8" s="207"/>
      <c r="S8" s="27"/>
      <c r="T8" s="27"/>
    </row>
    <row r="9" spans="1:21" s="37" customFormat="1" ht="38.1" customHeight="1">
      <c r="A9" s="6">
        <v>4</v>
      </c>
      <c r="B9" s="374" t="s">
        <v>610</v>
      </c>
      <c r="C9" s="6" t="s">
        <v>6</v>
      </c>
      <c r="D9" s="57">
        <v>156</v>
      </c>
      <c r="E9" s="84">
        <v>76.347740000000002</v>
      </c>
      <c r="F9" s="84"/>
      <c r="G9" s="213">
        <f t="shared" si="0"/>
        <v>0</v>
      </c>
      <c r="H9" s="84">
        <v>2.0787399999999998</v>
      </c>
      <c r="I9" s="84"/>
      <c r="J9" s="213">
        <f t="shared" si="1"/>
        <v>0</v>
      </c>
      <c r="K9" s="84">
        <v>0.65600000000000003</v>
      </c>
      <c r="L9" s="84"/>
      <c r="M9" s="213">
        <f t="shared" si="2"/>
        <v>0</v>
      </c>
      <c r="N9" s="57">
        <f>G9+J9+M9</f>
        <v>0</v>
      </c>
      <c r="O9" s="33"/>
      <c r="P9" s="25"/>
      <c r="Q9" s="27"/>
      <c r="R9" s="207"/>
    </row>
    <row r="10" spans="1:21" s="37" customFormat="1" ht="38.1" customHeight="1">
      <c r="A10" s="6"/>
      <c r="B10" s="374" t="s">
        <v>499</v>
      </c>
      <c r="C10" s="6" t="s">
        <v>6</v>
      </c>
      <c r="D10" s="57">
        <v>157.56</v>
      </c>
      <c r="E10" s="84"/>
      <c r="F10" s="84"/>
      <c r="G10" s="213">
        <f t="shared" si="0"/>
        <v>0</v>
      </c>
      <c r="H10" s="84"/>
      <c r="I10" s="84"/>
      <c r="J10" s="213">
        <f t="shared" si="1"/>
        <v>0</v>
      </c>
      <c r="K10" s="84"/>
      <c r="L10" s="84"/>
      <c r="M10" s="213">
        <f t="shared" si="2"/>
        <v>0</v>
      </c>
      <c r="N10" s="57"/>
      <c r="O10" s="33"/>
      <c r="P10" s="25"/>
      <c r="Q10" s="27"/>
      <c r="R10" s="207"/>
    </row>
    <row r="11" spans="1:21" s="37" customFormat="1" ht="38.1" customHeight="1">
      <c r="A11" s="6">
        <v>5</v>
      </c>
      <c r="B11" s="374" t="s">
        <v>778</v>
      </c>
      <c r="C11" s="6" t="s">
        <v>6</v>
      </c>
      <c r="D11" s="57">
        <v>140</v>
      </c>
      <c r="E11" s="84">
        <v>17.912520000000001</v>
      </c>
      <c r="F11" s="84"/>
      <c r="G11" s="213">
        <f t="shared" si="0"/>
        <v>0</v>
      </c>
      <c r="H11" s="84">
        <v>1.127</v>
      </c>
      <c r="I11" s="84"/>
      <c r="J11" s="213">
        <f t="shared" si="1"/>
        <v>0</v>
      </c>
      <c r="K11" s="84">
        <v>0.436</v>
      </c>
      <c r="L11" s="84"/>
      <c r="M11" s="213">
        <f t="shared" si="2"/>
        <v>0</v>
      </c>
      <c r="N11" s="57">
        <f>G11+J11+M11</f>
        <v>0</v>
      </c>
      <c r="O11" s="33"/>
      <c r="P11" s="25"/>
      <c r="Q11" s="27"/>
      <c r="R11" s="207"/>
    </row>
    <row r="12" spans="1:21" s="37" customFormat="1" ht="29.25" customHeight="1">
      <c r="A12" s="6"/>
      <c r="B12" s="374" t="s">
        <v>779</v>
      </c>
      <c r="C12" s="6" t="s">
        <v>6</v>
      </c>
      <c r="D12" s="57">
        <v>141.4</v>
      </c>
      <c r="E12" s="84"/>
      <c r="F12" s="84"/>
      <c r="G12" s="213">
        <f t="shared" si="0"/>
        <v>0</v>
      </c>
      <c r="H12" s="84"/>
      <c r="I12" s="84"/>
      <c r="J12" s="213">
        <f t="shared" si="1"/>
        <v>0</v>
      </c>
      <c r="K12" s="84"/>
      <c r="L12" s="84"/>
      <c r="M12" s="213">
        <f t="shared" si="2"/>
        <v>0</v>
      </c>
      <c r="N12" s="57"/>
      <c r="O12" s="33"/>
      <c r="P12" s="25"/>
      <c r="Q12" s="27"/>
      <c r="R12" s="207"/>
    </row>
    <row r="13" spans="1:21" s="37" customFormat="1" ht="38.1" customHeight="1">
      <c r="A13" s="6">
        <v>6</v>
      </c>
      <c r="B13" s="375" t="s">
        <v>208</v>
      </c>
      <c r="C13" s="9" t="s">
        <v>5</v>
      </c>
      <c r="D13" s="10">
        <v>93.48</v>
      </c>
      <c r="E13" s="84">
        <v>16.5</v>
      </c>
      <c r="F13" s="84"/>
      <c r="G13" s="213">
        <f t="shared" si="0"/>
        <v>0</v>
      </c>
      <c r="H13" s="84">
        <v>14.999999999999998</v>
      </c>
      <c r="I13" s="84"/>
      <c r="J13" s="213">
        <f t="shared" si="1"/>
        <v>0</v>
      </c>
      <c r="K13" s="84">
        <v>0</v>
      </c>
      <c r="L13" s="84"/>
      <c r="M13" s="213">
        <f t="shared" si="2"/>
        <v>0</v>
      </c>
      <c r="N13" s="57">
        <f>G13+J13+M13</f>
        <v>0</v>
      </c>
      <c r="O13" s="33"/>
      <c r="P13" s="25"/>
      <c r="Q13" s="27"/>
      <c r="R13" s="207"/>
    </row>
    <row r="14" spans="1:21" s="37" customFormat="1" ht="26.25" customHeight="1">
      <c r="A14" s="6"/>
      <c r="B14" s="375" t="s">
        <v>483</v>
      </c>
      <c r="C14" s="9" t="s">
        <v>5</v>
      </c>
      <c r="D14" s="10">
        <v>102.82800000000002</v>
      </c>
      <c r="E14" s="84"/>
      <c r="F14" s="84"/>
      <c r="G14" s="213">
        <f t="shared" si="0"/>
        <v>0</v>
      </c>
      <c r="H14" s="84"/>
      <c r="I14" s="84"/>
      <c r="J14" s="213">
        <f t="shared" si="1"/>
        <v>0</v>
      </c>
      <c r="K14" s="84"/>
      <c r="L14" s="84"/>
      <c r="M14" s="213">
        <f t="shared" si="2"/>
        <v>0</v>
      </c>
      <c r="N14" s="57"/>
      <c r="O14" s="33"/>
      <c r="P14" s="25"/>
      <c r="Q14" s="27"/>
      <c r="R14" s="207"/>
    </row>
    <row r="15" spans="1:21" s="37" customFormat="1" ht="38.1" customHeight="1">
      <c r="A15" s="6">
        <v>7</v>
      </c>
      <c r="B15" s="375" t="s">
        <v>209</v>
      </c>
      <c r="C15" s="9" t="s">
        <v>5</v>
      </c>
      <c r="D15" s="10">
        <v>102.96</v>
      </c>
      <c r="E15" s="84">
        <v>16.5</v>
      </c>
      <c r="F15" s="84"/>
      <c r="G15" s="213">
        <f t="shared" si="0"/>
        <v>0</v>
      </c>
      <c r="H15" s="84">
        <v>14.999999999999998</v>
      </c>
      <c r="I15" s="84"/>
      <c r="J15" s="213">
        <f t="shared" si="1"/>
        <v>0</v>
      </c>
      <c r="K15" s="84">
        <v>0</v>
      </c>
      <c r="L15" s="84"/>
      <c r="M15" s="213">
        <f t="shared" si="2"/>
        <v>0</v>
      </c>
      <c r="N15" s="57">
        <f>G15+J15+M15</f>
        <v>0</v>
      </c>
      <c r="O15" s="33"/>
      <c r="P15" s="25"/>
      <c r="Q15" s="27"/>
      <c r="R15" s="207"/>
    </row>
    <row r="16" spans="1:21" s="37" customFormat="1" ht="23.25" customHeight="1">
      <c r="A16" s="6"/>
      <c r="B16" s="375" t="s">
        <v>484</v>
      </c>
      <c r="C16" s="9" t="s">
        <v>5</v>
      </c>
      <c r="D16" s="10">
        <v>113.256</v>
      </c>
      <c r="E16" s="84"/>
      <c r="F16" s="84"/>
      <c r="G16" s="213">
        <f t="shared" si="0"/>
        <v>0</v>
      </c>
      <c r="H16" s="84"/>
      <c r="I16" s="84"/>
      <c r="J16" s="213">
        <f t="shared" si="1"/>
        <v>0</v>
      </c>
      <c r="K16" s="84"/>
      <c r="L16" s="84"/>
      <c r="M16" s="213">
        <f t="shared" si="2"/>
        <v>0</v>
      </c>
      <c r="N16" s="57"/>
      <c r="O16" s="33"/>
      <c r="P16" s="25"/>
      <c r="Q16" s="27"/>
      <c r="R16" s="207"/>
    </row>
    <row r="17" spans="1:20" s="24" customFormat="1" ht="20.100000000000001" customHeight="1">
      <c r="A17" s="6">
        <v>8</v>
      </c>
      <c r="B17" s="372" t="s">
        <v>395</v>
      </c>
      <c r="C17" s="6" t="s">
        <v>5</v>
      </c>
      <c r="D17" s="10">
        <v>115.44</v>
      </c>
      <c r="E17" s="84">
        <v>20.46</v>
      </c>
      <c r="F17" s="84"/>
      <c r="G17" s="213">
        <f t="shared" si="0"/>
        <v>0</v>
      </c>
      <c r="H17" s="84">
        <v>10.68</v>
      </c>
      <c r="I17" s="84"/>
      <c r="J17" s="213">
        <f t="shared" si="1"/>
        <v>0</v>
      </c>
      <c r="K17" s="84">
        <v>0</v>
      </c>
      <c r="L17" s="84"/>
      <c r="M17" s="213">
        <f t="shared" si="2"/>
        <v>0</v>
      </c>
      <c r="N17" s="57">
        <f>G17+J17+M17</f>
        <v>0</v>
      </c>
      <c r="O17" s="33"/>
      <c r="P17" s="25"/>
      <c r="Q17" s="27"/>
      <c r="R17" s="207"/>
      <c r="S17" s="27"/>
      <c r="T17" s="27"/>
    </row>
    <row r="18" spans="1:20" s="24" customFormat="1" ht="20.100000000000001" customHeight="1">
      <c r="A18" s="6"/>
      <c r="B18" s="372" t="s">
        <v>454</v>
      </c>
      <c r="C18" s="6" t="s">
        <v>5</v>
      </c>
      <c r="D18" s="10">
        <v>126.98400000000001</v>
      </c>
      <c r="E18" s="84"/>
      <c r="F18" s="84"/>
      <c r="G18" s="213">
        <f t="shared" si="0"/>
        <v>0</v>
      </c>
      <c r="H18" s="84"/>
      <c r="I18" s="84"/>
      <c r="J18" s="213">
        <f t="shared" si="1"/>
        <v>0</v>
      </c>
      <c r="K18" s="84"/>
      <c r="L18" s="84"/>
      <c r="M18" s="213">
        <f t="shared" si="2"/>
        <v>0</v>
      </c>
      <c r="N18" s="57"/>
      <c r="O18" s="33"/>
      <c r="P18" s="25"/>
      <c r="Q18" s="27"/>
      <c r="R18" s="207"/>
      <c r="S18" s="27"/>
      <c r="T18" s="27"/>
    </row>
    <row r="19" spans="1:20" s="37" customFormat="1" ht="38.1" customHeight="1">
      <c r="A19" s="6">
        <v>9</v>
      </c>
      <c r="B19" s="372" t="s">
        <v>952</v>
      </c>
      <c r="C19" s="6" t="s">
        <v>5</v>
      </c>
      <c r="D19" s="46">
        <v>748.8</v>
      </c>
      <c r="E19" s="84">
        <v>0</v>
      </c>
      <c r="F19" s="84"/>
      <c r="G19" s="213">
        <f t="shared" si="0"/>
        <v>0</v>
      </c>
      <c r="H19" s="84">
        <v>10.68</v>
      </c>
      <c r="I19" s="84"/>
      <c r="J19" s="213">
        <f t="shared" si="1"/>
        <v>0</v>
      </c>
      <c r="K19" s="84">
        <v>0</v>
      </c>
      <c r="L19" s="84"/>
      <c r="M19" s="213">
        <f t="shared" si="2"/>
        <v>0</v>
      </c>
      <c r="N19" s="57">
        <f>G19+J19+M19</f>
        <v>0</v>
      </c>
      <c r="O19" s="33"/>
      <c r="P19" s="25"/>
      <c r="Q19" s="27"/>
      <c r="R19" s="207"/>
    </row>
    <row r="20" spans="1:20" s="37" customFormat="1" ht="21" customHeight="1">
      <c r="A20" s="6"/>
      <c r="B20" s="368" t="s">
        <v>953</v>
      </c>
      <c r="C20" s="6" t="s">
        <v>5</v>
      </c>
      <c r="D20" s="46">
        <f>D19*1.1</f>
        <v>823.68000000000006</v>
      </c>
      <c r="E20" s="84"/>
      <c r="F20" s="84"/>
      <c r="G20" s="213">
        <f t="shared" si="0"/>
        <v>0</v>
      </c>
      <c r="H20" s="84"/>
      <c r="I20" s="84"/>
      <c r="J20" s="213">
        <f t="shared" si="1"/>
        <v>0</v>
      </c>
      <c r="K20" s="84"/>
      <c r="L20" s="84"/>
      <c r="M20" s="213">
        <f t="shared" si="2"/>
        <v>0</v>
      </c>
      <c r="N20" s="57"/>
      <c r="O20" s="33"/>
      <c r="P20" s="25"/>
      <c r="Q20" s="27"/>
      <c r="R20" s="207"/>
    </row>
    <row r="21" spans="1:20" s="37" customFormat="1" ht="38.1" customHeight="1">
      <c r="A21" s="6">
        <v>10.1</v>
      </c>
      <c r="B21" s="368" t="s">
        <v>954</v>
      </c>
      <c r="C21" s="6" t="s">
        <v>5</v>
      </c>
      <c r="D21" s="46">
        <v>127.92</v>
      </c>
      <c r="E21" s="84">
        <v>30.8</v>
      </c>
      <c r="F21" s="84"/>
      <c r="G21" s="213">
        <f t="shared" si="0"/>
        <v>0</v>
      </c>
      <c r="H21" s="84">
        <v>10.8</v>
      </c>
      <c r="I21" s="84"/>
      <c r="J21" s="213">
        <f t="shared" si="1"/>
        <v>0</v>
      </c>
      <c r="K21" s="84">
        <v>0</v>
      </c>
      <c r="L21" s="84"/>
      <c r="M21" s="213">
        <f t="shared" si="2"/>
        <v>0</v>
      </c>
      <c r="N21" s="57">
        <f>G21+J21+M21</f>
        <v>0</v>
      </c>
      <c r="O21" s="33"/>
      <c r="P21" s="25"/>
      <c r="Q21" s="27"/>
      <c r="R21" s="207"/>
    </row>
    <row r="22" spans="1:20" s="37" customFormat="1" ht="22.5" customHeight="1">
      <c r="A22" s="6"/>
      <c r="B22" s="368" t="s">
        <v>455</v>
      </c>
      <c r="C22" s="6" t="s">
        <v>5</v>
      </c>
      <c r="D22" s="46">
        <v>140.71199999999999</v>
      </c>
      <c r="E22" s="84"/>
      <c r="F22" s="84"/>
      <c r="G22" s="213">
        <f t="shared" si="0"/>
        <v>0</v>
      </c>
      <c r="H22" s="84"/>
      <c r="I22" s="84"/>
      <c r="J22" s="213">
        <f t="shared" si="1"/>
        <v>0</v>
      </c>
      <c r="K22" s="84"/>
      <c r="L22" s="84"/>
      <c r="M22" s="213">
        <f t="shared" si="2"/>
        <v>0</v>
      </c>
      <c r="N22" s="57"/>
      <c r="O22" s="33"/>
      <c r="P22" s="25"/>
      <c r="Q22" s="27"/>
      <c r="R22" s="207"/>
    </row>
    <row r="23" spans="1:20" s="37" customFormat="1" ht="38.1" customHeight="1">
      <c r="A23" s="6">
        <v>10.199999999999999</v>
      </c>
      <c r="B23" s="368" t="s">
        <v>868</v>
      </c>
      <c r="C23" s="6" t="s">
        <v>5</v>
      </c>
      <c r="D23" s="46">
        <v>84</v>
      </c>
      <c r="E23" s="84">
        <v>30.8</v>
      </c>
      <c r="F23" s="84"/>
      <c r="G23" s="213">
        <f t="shared" si="0"/>
        <v>0</v>
      </c>
      <c r="H23" s="84">
        <v>10.8</v>
      </c>
      <c r="I23" s="84"/>
      <c r="J23" s="213">
        <f t="shared" si="1"/>
        <v>0</v>
      </c>
      <c r="K23" s="84">
        <v>0</v>
      </c>
      <c r="L23" s="84"/>
      <c r="M23" s="213">
        <f t="shared" si="2"/>
        <v>0</v>
      </c>
      <c r="N23" s="57">
        <f>G23+J23+M23</f>
        <v>0</v>
      </c>
      <c r="O23" s="33"/>
      <c r="P23" s="25"/>
      <c r="Q23" s="27"/>
      <c r="R23" s="207"/>
    </row>
    <row r="24" spans="1:20" s="37" customFormat="1" ht="21" customHeight="1">
      <c r="A24" s="6"/>
      <c r="B24" s="368" t="s">
        <v>455</v>
      </c>
      <c r="C24" s="6" t="s">
        <v>5</v>
      </c>
      <c r="D24" s="46">
        <v>92.4</v>
      </c>
      <c r="E24" s="84"/>
      <c r="F24" s="84"/>
      <c r="G24" s="213">
        <f t="shared" si="0"/>
        <v>0</v>
      </c>
      <c r="H24" s="84"/>
      <c r="I24" s="84"/>
      <c r="J24" s="213">
        <f t="shared" si="1"/>
        <v>0</v>
      </c>
      <c r="K24" s="84"/>
      <c r="L24" s="84"/>
      <c r="M24" s="213">
        <f t="shared" si="2"/>
        <v>0</v>
      </c>
      <c r="N24" s="57"/>
      <c r="O24" s="33"/>
      <c r="P24" s="25"/>
      <c r="Q24" s="27"/>
      <c r="R24" s="207"/>
    </row>
    <row r="25" spans="1:20" s="24" customFormat="1" ht="20.100000000000001" customHeight="1">
      <c r="A25" s="6">
        <v>11</v>
      </c>
      <c r="B25" s="372" t="s">
        <v>4</v>
      </c>
      <c r="C25" s="6" t="s">
        <v>5</v>
      </c>
      <c r="D25" s="10">
        <v>62.4</v>
      </c>
      <c r="E25" s="141">
        <v>32.855000000000004</v>
      </c>
      <c r="F25" s="141"/>
      <c r="G25" s="213">
        <f t="shared" si="0"/>
        <v>0</v>
      </c>
      <c r="H25" s="141">
        <v>39</v>
      </c>
      <c r="I25" s="141"/>
      <c r="J25" s="213">
        <f t="shared" si="1"/>
        <v>0</v>
      </c>
      <c r="K25" s="141">
        <v>8.64</v>
      </c>
      <c r="L25" s="141"/>
      <c r="M25" s="213">
        <f t="shared" si="2"/>
        <v>0</v>
      </c>
      <c r="N25" s="57">
        <f>G25+J25+M25</f>
        <v>0</v>
      </c>
      <c r="O25" s="33"/>
      <c r="P25" s="25"/>
      <c r="Q25" s="27"/>
      <c r="R25" s="207"/>
      <c r="S25" s="27"/>
      <c r="T25" s="27"/>
    </row>
    <row r="26" spans="1:20" s="37" customFormat="1" ht="22.5" customHeight="1">
      <c r="A26" s="6"/>
      <c r="B26" s="368" t="s">
        <v>955</v>
      </c>
      <c r="C26" s="6" t="s">
        <v>5</v>
      </c>
      <c r="D26" s="46">
        <v>71.759999999999991</v>
      </c>
      <c r="E26" s="84"/>
      <c r="F26" s="84"/>
      <c r="G26" s="213">
        <f t="shared" si="0"/>
        <v>0</v>
      </c>
      <c r="H26" s="84"/>
      <c r="I26" s="84"/>
      <c r="J26" s="213">
        <f t="shared" si="1"/>
        <v>0</v>
      </c>
      <c r="K26" s="84"/>
      <c r="L26" s="84"/>
      <c r="M26" s="213">
        <f t="shared" si="2"/>
        <v>0</v>
      </c>
      <c r="N26" s="57"/>
      <c r="O26" s="33"/>
      <c r="P26" s="25"/>
      <c r="Q26" s="27"/>
      <c r="R26" s="207"/>
    </row>
    <row r="27" spans="1:20" s="24" customFormat="1" ht="36">
      <c r="A27" s="6">
        <v>12</v>
      </c>
      <c r="B27" s="376" t="s">
        <v>203</v>
      </c>
      <c r="C27" s="7" t="s">
        <v>3</v>
      </c>
      <c r="D27" s="10">
        <v>17</v>
      </c>
      <c r="E27" s="141">
        <v>110.08406600000001</v>
      </c>
      <c r="F27" s="141"/>
      <c r="G27" s="213">
        <f t="shared" si="0"/>
        <v>0</v>
      </c>
      <c r="H27" s="141">
        <v>19.970400000000001</v>
      </c>
      <c r="I27" s="141"/>
      <c r="J27" s="213">
        <f t="shared" si="1"/>
        <v>0</v>
      </c>
      <c r="K27" s="141">
        <v>8.9678400000000025</v>
      </c>
      <c r="L27" s="141"/>
      <c r="M27" s="213">
        <f t="shared" si="2"/>
        <v>0</v>
      </c>
      <c r="N27" s="57">
        <f>G27+J27+M27</f>
        <v>0</v>
      </c>
      <c r="O27" s="33"/>
      <c r="P27" s="25"/>
      <c r="Q27" s="27"/>
      <c r="R27" s="207"/>
      <c r="S27" s="27"/>
      <c r="T27" s="27"/>
    </row>
    <row r="28" spans="1:20" s="24" customFormat="1" ht="19.5">
      <c r="A28" s="6"/>
      <c r="B28" s="376" t="s">
        <v>485</v>
      </c>
      <c r="C28" s="6" t="s">
        <v>5</v>
      </c>
      <c r="D28" s="10">
        <v>0.83806600000000009</v>
      </c>
      <c r="E28" s="141"/>
      <c r="F28" s="141"/>
      <c r="G28" s="213">
        <f t="shared" si="0"/>
        <v>0</v>
      </c>
      <c r="H28" s="141"/>
      <c r="I28" s="141"/>
      <c r="J28" s="213">
        <f t="shared" si="1"/>
        <v>0</v>
      </c>
      <c r="K28" s="141"/>
      <c r="L28" s="141"/>
      <c r="M28" s="213">
        <f t="shared" si="2"/>
        <v>0</v>
      </c>
      <c r="N28" s="57"/>
      <c r="O28" s="33"/>
      <c r="P28" s="25"/>
      <c r="Q28" s="27"/>
      <c r="R28" s="207"/>
      <c r="S28" s="27"/>
      <c r="T28" s="27"/>
    </row>
    <row r="29" spans="1:20" s="37" customFormat="1" ht="20.100000000000001" customHeight="1">
      <c r="A29" s="6">
        <v>13</v>
      </c>
      <c r="B29" s="373" t="s">
        <v>204</v>
      </c>
      <c r="C29" s="7" t="s">
        <v>3</v>
      </c>
      <c r="D29" s="10">
        <v>4</v>
      </c>
      <c r="E29" s="141">
        <v>133.98782969999999</v>
      </c>
      <c r="F29" s="141"/>
      <c r="G29" s="213">
        <f t="shared" si="0"/>
        <v>0</v>
      </c>
      <c r="H29" s="141">
        <v>8.9866799999999998</v>
      </c>
      <c r="I29" s="141"/>
      <c r="J29" s="213">
        <f t="shared" si="1"/>
        <v>0</v>
      </c>
      <c r="K29" s="141">
        <v>4.0355280000000002</v>
      </c>
      <c r="L29" s="141"/>
      <c r="M29" s="213">
        <f t="shared" si="2"/>
        <v>0</v>
      </c>
      <c r="N29" s="57">
        <f>G29+J29+M29</f>
        <v>0</v>
      </c>
      <c r="O29" s="33"/>
      <c r="P29" s="25"/>
      <c r="Q29" s="27"/>
      <c r="R29" s="207"/>
    </row>
    <row r="30" spans="1:20" s="24" customFormat="1" ht="19.5">
      <c r="A30" s="6"/>
      <c r="B30" s="376" t="s">
        <v>485</v>
      </c>
      <c r="C30" s="6" t="s">
        <v>5</v>
      </c>
      <c r="D30" s="10">
        <v>0.09</v>
      </c>
      <c r="E30" s="141"/>
      <c r="F30" s="141"/>
      <c r="G30" s="213">
        <f t="shared" si="0"/>
        <v>0</v>
      </c>
      <c r="H30" s="141"/>
      <c r="I30" s="141"/>
      <c r="J30" s="213">
        <f t="shared" si="1"/>
        <v>0</v>
      </c>
      <c r="K30" s="141"/>
      <c r="L30" s="141"/>
      <c r="M30" s="213">
        <f t="shared" si="2"/>
        <v>0</v>
      </c>
      <c r="N30" s="57"/>
      <c r="O30" s="33"/>
      <c r="P30" s="25"/>
      <c r="Q30" s="27"/>
      <c r="R30" s="207"/>
      <c r="S30" s="27"/>
      <c r="T30" s="27"/>
    </row>
    <row r="31" spans="1:20" s="37" customFormat="1" ht="38.1" customHeight="1">
      <c r="A31" s="6">
        <v>14</v>
      </c>
      <c r="B31" s="376" t="s">
        <v>205</v>
      </c>
      <c r="C31" s="7" t="s">
        <v>3</v>
      </c>
      <c r="D31" s="10">
        <v>4</v>
      </c>
      <c r="E31" s="141">
        <v>267.90652475000002</v>
      </c>
      <c r="F31" s="141"/>
      <c r="G31" s="213">
        <f t="shared" si="0"/>
        <v>0</v>
      </c>
      <c r="H31" s="141">
        <v>7.4888999999999992</v>
      </c>
      <c r="I31" s="141"/>
      <c r="J31" s="213">
        <f t="shared" si="1"/>
        <v>0</v>
      </c>
      <c r="K31" s="141">
        <v>3.36294</v>
      </c>
      <c r="L31" s="141"/>
      <c r="M31" s="213">
        <f t="shared" si="2"/>
        <v>0</v>
      </c>
      <c r="N31" s="57">
        <f>G31+J31+M31</f>
        <v>0</v>
      </c>
      <c r="O31" s="33"/>
      <c r="P31" s="25"/>
      <c r="Q31" s="27"/>
      <c r="R31" s="207"/>
    </row>
    <row r="32" spans="1:20" s="24" customFormat="1" ht="19.5">
      <c r="A32" s="6"/>
      <c r="B32" s="376" t="s">
        <v>485</v>
      </c>
      <c r="C32" s="6" t="s">
        <v>5</v>
      </c>
      <c r="D32" s="10">
        <v>7.0000000000000007E-2</v>
      </c>
      <c r="E32" s="141"/>
      <c r="F32" s="141"/>
      <c r="G32" s="213">
        <f t="shared" si="0"/>
        <v>0</v>
      </c>
      <c r="H32" s="141"/>
      <c r="I32" s="141"/>
      <c r="J32" s="213">
        <f t="shared" si="1"/>
        <v>0</v>
      </c>
      <c r="K32" s="141"/>
      <c r="L32" s="141"/>
      <c r="M32" s="213">
        <f t="shared" si="2"/>
        <v>0</v>
      </c>
      <c r="N32" s="57"/>
      <c r="O32" s="33"/>
      <c r="P32" s="25"/>
      <c r="Q32" s="27"/>
      <c r="R32" s="207"/>
      <c r="S32" s="27"/>
      <c r="T32" s="27"/>
    </row>
    <row r="33" spans="1:20" s="24" customFormat="1" ht="36">
      <c r="A33" s="6">
        <v>15</v>
      </c>
      <c r="B33" s="374" t="s">
        <v>390</v>
      </c>
      <c r="C33" s="6" t="s">
        <v>3</v>
      </c>
      <c r="D33" s="43">
        <v>1</v>
      </c>
      <c r="E33" s="84">
        <v>5000</v>
      </c>
      <c r="F33" s="84"/>
      <c r="G33" s="213">
        <f t="shared" si="0"/>
        <v>0</v>
      </c>
      <c r="H33" s="84">
        <v>125</v>
      </c>
      <c r="I33" s="84"/>
      <c r="J33" s="213">
        <f t="shared" si="1"/>
        <v>0</v>
      </c>
      <c r="K33" s="84">
        <v>0</v>
      </c>
      <c r="L33" s="84"/>
      <c r="M33" s="213">
        <f t="shared" si="2"/>
        <v>0</v>
      </c>
      <c r="N33" s="57">
        <f>G33+J33+M33</f>
        <v>0</v>
      </c>
      <c r="O33" s="33"/>
      <c r="P33" s="25"/>
      <c r="Q33" s="27"/>
      <c r="R33" s="207"/>
      <c r="S33" s="27"/>
      <c r="T33" s="27"/>
    </row>
    <row r="34" spans="1:20" s="24" customFormat="1" ht="18">
      <c r="A34" s="6">
        <v>16</v>
      </c>
      <c r="B34" s="374" t="s">
        <v>766</v>
      </c>
      <c r="C34" s="6" t="s">
        <v>3</v>
      </c>
      <c r="D34" s="43">
        <v>2</v>
      </c>
      <c r="E34" s="84"/>
      <c r="F34" s="84"/>
      <c r="G34" s="213">
        <f t="shared" si="0"/>
        <v>0</v>
      </c>
      <c r="H34" s="84"/>
      <c r="I34" s="84"/>
      <c r="J34" s="213">
        <f t="shared" si="1"/>
        <v>0</v>
      </c>
      <c r="K34" s="84"/>
      <c r="L34" s="84"/>
      <c r="M34" s="213">
        <f t="shared" si="2"/>
        <v>0</v>
      </c>
      <c r="N34" s="57"/>
      <c r="O34" s="33"/>
      <c r="P34" s="25"/>
      <c r="Q34" s="27"/>
      <c r="R34" s="207"/>
      <c r="S34" s="27"/>
      <c r="T34" s="27"/>
    </row>
    <row r="35" spans="1:20" s="37" customFormat="1" ht="36">
      <c r="A35" s="6">
        <v>17</v>
      </c>
      <c r="B35" s="374" t="s">
        <v>206</v>
      </c>
      <c r="C35" s="6" t="s">
        <v>3</v>
      </c>
      <c r="D35" s="43">
        <v>2</v>
      </c>
      <c r="E35" s="84">
        <v>42453.361355932211</v>
      </c>
      <c r="F35" s="84"/>
      <c r="G35" s="213">
        <f t="shared" si="0"/>
        <v>0</v>
      </c>
      <c r="H35" s="84">
        <v>187.2</v>
      </c>
      <c r="I35" s="84"/>
      <c r="J35" s="213">
        <f t="shared" si="1"/>
        <v>0</v>
      </c>
      <c r="K35" s="84">
        <v>9.1999999999999993</v>
      </c>
      <c r="L35" s="84"/>
      <c r="M35" s="213">
        <f t="shared" si="2"/>
        <v>0</v>
      </c>
      <c r="N35" s="57">
        <f t="shared" ref="N35:N40" si="3">G35+J35+M35</f>
        <v>0</v>
      </c>
      <c r="O35" s="33"/>
      <c r="P35" s="25"/>
      <c r="Q35" s="27"/>
      <c r="R35" s="207"/>
    </row>
    <row r="36" spans="1:20" s="24" customFormat="1" ht="20.100000000000001" customHeight="1">
      <c r="A36" s="6">
        <v>18</v>
      </c>
      <c r="B36" s="374" t="s">
        <v>210</v>
      </c>
      <c r="C36" s="6" t="s">
        <v>3</v>
      </c>
      <c r="D36" s="43">
        <v>1</v>
      </c>
      <c r="E36" s="84">
        <v>1464.8320000000001</v>
      </c>
      <c r="F36" s="84"/>
      <c r="G36" s="213">
        <f t="shared" si="0"/>
        <v>0</v>
      </c>
      <c r="H36" s="84">
        <v>46.56</v>
      </c>
      <c r="I36" s="84"/>
      <c r="J36" s="213">
        <f t="shared" si="1"/>
        <v>0</v>
      </c>
      <c r="K36" s="84">
        <v>3.04</v>
      </c>
      <c r="L36" s="84"/>
      <c r="M36" s="213">
        <f t="shared" si="2"/>
        <v>0</v>
      </c>
      <c r="N36" s="57">
        <f t="shared" si="3"/>
        <v>0</v>
      </c>
      <c r="O36" s="33"/>
      <c r="P36" s="25"/>
      <c r="Q36" s="27"/>
      <c r="R36" s="207"/>
      <c r="S36" s="27"/>
      <c r="T36" s="27"/>
    </row>
    <row r="37" spans="1:20" s="24" customFormat="1" ht="20.100000000000001" customHeight="1">
      <c r="A37" s="6">
        <v>19</v>
      </c>
      <c r="B37" s="374" t="s">
        <v>211</v>
      </c>
      <c r="C37" s="6" t="s">
        <v>3</v>
      </c>
      <c r="D37" s="43">
        <v>1</v>
      </c>
      <c r="E37" s="84">
        <v>558.55999999999995</v>
      </c>
      <c r="F37" s="84"/>
      <c r="G37" s="213">
        <f t="shared" si="0"/>
        <v>0</v>
      </c>
      <c r="H37" s="84">
        <v>12.48</v>
      </c>
      <c r="I37" s="84"/>
      <c r="J37" s="213">
        <f t="shared" si="1"/>
        <v>0</v>
      </c>
      <c r="K37" s="84">
        <v>0.8</v>
      </c>
      <c r="L37" s="84"/>
      <c r="M37" s="213">
        <f t="shared" si="2"/>
        <v>0</v>
      </c>
      <c r="N37" s="57">
        <f t="shared" si="3"/>
        <v>0</v>
      </c>
      <c r="O37" s="33"/>
      <c r="P37" s="25"/>
      <c r="Q37" s="27"/>
      <c r="R37" s="207"/>
    </row>
    <row r="38" spans="1:20" s="24" customFormat="1" ht="20.100000000000001" customHeight="1">
      <c r="A38" s="6">
        <v>20</v>
      </c>
      <c r="B38" s="374" t="s">
        <v>212</v>
      </c>
      <c r="C38" s="6" t="s">
        <v>3</v>
      </c>
      <c r="D38" s="43">
        <v>2</v>
      </c>
      <c r="E38" s="84">
        <v>183.14600000000002</v>
      </c>
      <c r="F38" s="84"/>
      <c r="G38" s="213">
        <f t="shared" si="0"/>
        <v>0</v>
      </c>
      <c r="H38" s="84">
        <v>2.3340000000000001</v>
      </c>
      <c r="I38" s="84"/>
      <c r="J38" s="213">
        <f t="shared" si="1"/>
        <v>0</v>
      </c>
      <c r="K38" s="84">
        <v>0.60400000000000009</v>
      </c>
      <c r="L38" s="84"/>
      <c r="M38" s="213">
        <f t="shared" si="2"/>
        <v>0</v>
      </c>
      <c r="N38" s="57">
        <f t="shared" si="3"/>
        <v>0</v>
      </c>
      <c r="O38" s="33"/>
      <c r="P38" s="25"/>
      <c r="Q38" s="27"/>
      <c r="R38" s="207"/>
      <c r="S38" s="27"/>
      <c r="T38" s="27"/>
    </row>
    <row r="39" spans="1:20" s="24" customFormat="1" ht="20.100000000000001" customHeight="1">
      <c r="A39" s="6">
        <v>21</v>
      </c>
      <c r="B39" s="374" t="s">
        <v>213</v>
      </c>
      <c r="C39" s="6" t="s">
        <v>3</v>
      </c>
      <c r="D39" s="43">
        <v>2</v>
      </c>
      <c r="E39" s="84">
        <v>172.126</v>
      </c>
      <c r="F39" s="84"/>
      <c r="G39" s="213">
        <f t="shared" si="0"/>
        <v>0</v>
      </c>
      <c r="H39" s="84">
        <v>2.3340000000000001</v>
      </c>
      <c r="I39" s="84"/>
      <c r="J39" s="213">
        <f t="shared" si="1"/>
        <v>0</v>
      </c>
      <c r="K39" s="84">
        <v>0.60400000000000009</v>
      </c>
      <c r="L39" s="84"/>
      <c r="M39" s="213">
        <f t="shared" si="2"/>
        <v>0</v>
      </c>
      <c r="N39" s="57">
        <f t="shared" si="3"/>
        <v>0</v>
      </c>
      <c r="O39" s="33"/>
      <c r="P39" s="25"/>
      <c r="Q39" s="27"/>
      <c r="R39" s="207"/>
      <c r="S39" s="27"/>
      <c r="T39" s="27"/>
    </row>
    <row r="40" spans="1:20" s="24" customFormat="1" ht="19.5" customHeight="1">
      <c r="A40" s="6">
        <v>22</v>
      </c>
      <c r="B40" s="374" t="s">
        <v>214</v>
      </c>
      <c r="C40" s="6" t="s">
        <v>3</v>
      </c>
      <c r="D40" s="43">
        <v>1</v>
      </c>
      <c r="E40" s="84">
        <v>97.553627118644073</v>
      </c>
      <c r="F40" s="84"/>
      <c r="G40" s="213">
        <f t="shared" si="0"/>
        <v>0</v>
      </c>
      <c r="H40" s="84">
        <v>3.5039999999999991</v>
      </c>
      <c r="I40" s="84"/>
      <c r="J40" s="213">
        <f t="shared" si="1"/>
        <v>0</v>
      </c>
      <c r="K40" s="84">
        <v>0.90800000000000003</v>
      </c>
      <c r="L40" s="84"/>
      <c r="M40" s="213">
        <f t="shared" si="2"/>
        <v>0</v>
      </c>
      <c r="N40" s="57">
        <f t="shared" si="3"/>
        <v>0</v>
      </c>
      <c r="O40" s="33"/>
      <c r="P40" s="25"/>
      <c r="Q40" s="27"/>
      <c r="R40" s="207"/>
      <c r="S40" s="27"/>
      <c r="T40" s="27"/>
    </row>
    <row r="41" spans="1:20" s="142" customFormat="1" ht="18">
      <c r="A41" s="140"/>
      <c r="B41" s="377" t="s">
        <v>124</v>
      </c>
      <c r="C41" s="140"/>
      <c r="D41" s="140"/>
      <c r="E41" s="82"/>
      <c r="F41" s="82"/>
      <c r="G41" s="213">
        <f t="shared" si="0"/>
        <v>0</v>
      </c>
      <c r="H41" s="82"/>
      <c r="I41" s="82"/>
      <c r="J41" s="213">
        <f t="shared" si="1"/>
        <v>0</v>
      </c>
      <c r="K41" s="82"/>
      <c r="L41" s="82"/>
      <c r="M41" s="213">
        <f t="shared" si="2"/>
        <v>0</v>
      </c>
      <c r="N41" s="84">
        <f t="shared" ref="M41:N41" si="4">SUM(N6:N40)</f>
        <v>0</v>
      </c>
      <c r="O41" s="207"/>
      <c r="P41" s="27"/>
      <c r="Q41" s="27"/>
      <c r="R41" s="32"/>
      <c r="S41" s="27"/>
    </row>
    <row r="42" spans="1:20" s="142" customFormat="1" ht="36">
      <c r="A42" s="140"/>
      <c r="B42" s="140" t="s">
        <v>184</v>
      </c>
      <c r="C42" s="140"/>
      <c r="D42" s="140"/>
      <c r="E42" s="82"/>
      <c r="F42" s="82"/>
      <c r="G42" s="84">
        <f>G33+G35</f>
        <v>0</v>
      </c>
      <c r="H42" s="82"/>
      <c r="I42" s="82"/>
      <c r="J42" s="84">
        <f>J33+J35</f>
        <v>0</v>
      </c>
      <c r="K42" s="82"/>
      <c r="L42" s="82"/>
      <c r="M42" s="84">
        <f>M33+M35</f>
        <v>0</v>
      </c>
      <c r="N42" s="84">
        <f>N33+N35</f>
        <v>0</v>
      </c>
      <c r="O42" s="27"/>
      <c r="P42" s="27"/>
      <c r="Q42" s="27"/>
      <c r="R42" s="31"/>
      <c r="S42" s="27"/>
    </row>
    <row r="43" spans="1:20" s="88" customFormat="1" ht="18">
      <c r="A43" s="86"/>
      <c r="B43" s="86" t="s">
        <v>186</v>
      </c>
      <c r="C43" s="137">
        <v>0.1</v>
      </c>
      <c r="D43" s="86"/>
      <c r="E43" s="12"/>
      <c r="F43" s="12"/>
      <c r="G43" s="12"/>
      <c r="H43" s="12"/>
      <c r="I43" s="12"/>
      <c r="J43" s="12"/>
      <c r="K43" s="12"/>
      <c r="L43" s="12"/>
      <c r="M43" s="12"/>
      <c r="N43" s="87">
        <f>(N41-N42)*C43</f>
        <v>0</v>
      </c>
      <c r="O43" s="27"/>
      <c r="P43" s="27"/>
      <c r="Q43" s="27"/>
      <c r="R43" s="31"/>
      <c r="S43" s="27"/>
    </row>
    <row r="44" spans="1:20" s="88" customFormat="1" ht="36">
      <c r="A44" s="86"/>
      <c r="B44" s="86" t="s">
        <v>185</v>
      </c>
      <c r="C44" s="137">
        <v>0.68</v>
      </c>
      <c r="D44" s="86"/>
      <c r="E44" s="12"/>
      <c r="F44" s="12"/>
      <c r="G44" s="12"/>
      <c r="H44" s="12"/>
      <c r="I44" s="12"/>
      <c r="J44" s="12"/>
      <c r="K44" s="12"/>
      <c r="L44" s="12"/>
      <c r="M44" s="12"/>
      <c r="N44" s="87">
        <f>J42*C44</f>
        <v>0</v>
      </c>
      <c r="O44" s="27"/>
      <c r="P44" s="27"/>
      <c r="Q44" s="27"/>
      <c r="R44" s="31"/>
      <c r="S44" s="27"/>
    </row>
    <row r="45" spans="1:20" s="88" customFormat="1" ht="18">
      <c r="A45" s="86"/>
      <c r="B45" s="86" t="s">
        <v>124</v>
      </c>
      <c r="C45" s="86"/>
      <c r="D45" s="86"/>
      <c r="E45" s="12"/>
      <c r="F45" s="12"/>
      <c r="G45" s="12"/>
      <c r="H45" s="12"/>
      <c r="I45" s="12"/>
      <c r="J45" s="12"/>
      <c r="K45" s="12"/>
      <c r="L45" s="12"/>
      <c r="M45" s="12"/>
      <c r="N45" s="87">
        <f>N41+N43+N44</f>
        <v>0</v>
      </c>
      <c r="O45" s="27"/>
      <c r="P45" s="27"/>
      <c r="Q45" s="27"/>
      <c r="R45" s="31"/>
      <c r="S45" s="27"/>
    </row>
    <row r="46" spans="1:20" s="88" customFormat="1" ht="36">
      <c r="A46" s="86"/>
      <c r="B46" s="140" t="s">
        <v>187</v>
      </c>
      <c r="C46" s="159">
        <v>0.08</v>
      </c>
      <c r="D46" s="140"/>
      <c r="E46" s="82"/>
      <c r="F46" s="82"/>
      <c r="G46" s="82"/>
      <c r="H46" s="82"/>
      <c r="I46" s="82"/>
      <c r="J46" s="82"/>
      <c r="K46" s="82"/>
      <c r="L46" s="82"/>
      <c r="M46" s="82"/>
      <c r="N46" s="141">
        <f>(N45-G42)*C46</f>
        <v>0</v>
      </c>
      <c r="O46" s="27"/>
      <c r="P46" s="27"/>
      <c r="Q46" s="27"/>
      <c r="R46" s="31"/>
      <c r="S46" s="27"/>
    </row>
    <row r="47" spans="1:20" s="88" customFormat="1" ht="18">
      <c r="A47" s="406"/>
      <c r="B47" s="406" t="s">
        <v>189</v>
      </c>
      <c r="C47" s="406"/>
      <c r="D47" s="406"/>
      <c r="E47" s="407"/>
      <c r="F47" s="407"/>
      <c r="G47" s="407"/>
      <c r="H47" s="407"/>
      <c r="I47" s="407"/>
      <c r="J47" s="407"/>
      <c r="K47" s="407"/>
      <c r="L47" s="407"/>
      <c r="M47" s="407"/>
      <c r="N47" s="408">
        <f>N45+N46</f>
        <v>0</v>
      </c>
      <c r="O47" s="27"/>
      <c r="P47" s="27"/>
      <c r="Q47" s="27"/>
      <c r="R47" s="31"/>
      <c r="S47" s="27"/>
    </row>
    <row r="48" spans="1:20" ht="18" customHeight="1">
      <c r="A48" s="488" t="s">
        <v>833</v>
      </c>
      <c r="B48" s="488"/>
      <c r="C48" s="488"/>
      <c r="D48" s="488"/>
      <c r="E48" s="488"/>
      <c r="F48" s="488"/>
      <c r="G48" s="488"/>
      <c r="H48" s="488"/>
      <c r="I48" s="488"/>
      <c r="J48" s="488"/>
      <c r="K48" s="488"/>
      <c r="L48" s="488"/>
      <c r="M48" s="488"/>
      <c r="N48" s="488"/>
      <c r="O48" s="27"/>
      <c r="P48" s="27"/>
      <c r="Q48" s="27"/>
      <c r="R48" s="31"/>
      <c r="S48" s="27"/>
    </row>
    <row r="49" spans="1:19" s="142" customFormat="1" ht="18">
      <c r="A49" s="140"/>
      <c r="B49" s="374" t="s">
        <v>749</v>
      </c>
      <c r="C49" s="6" t="s">
        <v>750</v>
      </c>
      <c r="D49" s="43">
        <v>18</v>
      </c>
      <c r="E49" s="213">
        <v>16.399999999999999</v>
      </c>
      <c r="F49" s="213"/>
      <c r="G49" s="213">
        <f>D49*F49</f>
        <v>0</v>
      </c>
      <c r="H49" s="213">
        <v>3.3344444444444448</v>
      </c>
      <c r="I49" s="213"/>
      <c r="J49" s="213">
        <f>D49*I49</f>
        <v>0</v>
      </c>
      <c r="K49" s="213"/>
      <c r="L49" s="213"/>
      <c r="M49" s="213">
        <f>D49*L49</f>
        <v>0</v>
      </c>
      <c r="N49" s="213">
        <f t="shared" ref="N49:N57" si="5">J49+G49+M49</f>
        <v>0</v>
      </c>
      <c r="O49" s="27"/>
      <c r="P49" s="207"/>
      <c r="Q49" s="27"/>
      <c r="R49" s="32"/>
      <c r="S49" s="27"/>
    </row>
    <row r="50" spans="1:19" s="142" customFormat="1" ht="19.5">
      <c r="A50" s="140"/>
      <c r="B50" s="374" t="s">
        <v>751</v>
      </c>
      <c r="C50" s="6" t="s">
        <v>5</v>
      </c>
      <c r="D50" s="43">
        <v>0.5</v>
      </c>
      <c r="E50" s="213">
        <v>175</v>
      </c>
      <c r="F50" s="213"/>
      <c r="G50" s="213">
        <f t="shared" ref="G50:G58" si="6">D50*F50</f>
        <v>0</v>
      </c>
      <c r="H50" s="213">
        <v>27</v>
      </c>
      <c r="I50" s="213"/>
      <c r="J50" s="213">
        <f t="shared" ref="J50:J58" si="7">D50*I50</f>
        <v>0</v>
      </c>
      <c r="K50" s="213"/>
      <c r="L50" s="213"/>
      <c r="M50" s="213">
        <f t="shared" ref="M50:M58" si="8">D50*L50</f>
        <v>0</v>
      </c>
      <c r="N50" s="213">
        <f t="shared" si="5"/>
        <v>0</v>
      </c>
      <c r="O50" s="27"/>
      <c r="P50" s="207"/>
      <c r="Q50" s="27"/>
      <c r="R50" s="32"/>
      <c r="S50" s="27"/>
    </row>
    <row r="51" spans="1:19" s="142" customFormat="1" ht="19.5">
      <c r="A51" s="140"/>
      <c r="B51" s="374" t="s">
        <v>752</v>
      </c>
      <c r="C51" s="6" t="s">
        <v>753</v>
      </c>
      <c r="D51" s="43">
        <v>0.4</v>
      </c>
      <c r="E51" s="213">
        <v>31</v>
      </c>
      <c r="F51" s="213"/>
      <c r="G51" s="213">
        <f t="shared" si="6"/>
        <v>0</v>
      </c>
      <c r="H51" s="213">
        <v>2</v>
      </c>
      <c r="I51" s="213"/>
      <c r="J51" s="213">
        <f t="shared" si="7"/>
        <v>0</v>
      </c>
      <c r="K51" s="213"/>
      <c r="L51" s="213"/>
      <c r="M51" s="213">
        <f t="shared" si="8"/>
        <v>0</v>
      </c>
      <c r="N51" s="213">
        <f t="shared" si="5"/>
        <v>0</v>
      </c>
      <c r="O51" s="27"/>
      <c r="P51" s="207"/>
      <c r="Q51" s="27"/>
      <c r="R51" s="32"/>
      <c r="S51" s="27"/>
    </row>
    <row r="52" spans="1:19" s="142" customFormat="1" ht="19.5">
      <c r="A52" s="140"/>
      <c r="B52" s="374" t="s">
        <v>754</v>
      </c>
      <c r="C52" s="6" t="s">
        <v>753</v>
      </c>
      <c r="D52" s="43">
        <v>29</v>
      </c>
      <c r="E52" s="213">
        <v>8.1949152542372889</v>
      </c>
      <c r="F52" s="213"/>
      <c r="G52" s="213">
        <f t="shared" si="6"/>
        <v>0</v>
      </c>
      <c r="H52" s="213">
        <v>2.5</v>
      </c>
      <c r="I52" s="213"/>
      <c r="J52" s="213">
        <f t="shared" si="7"/>
        <v>0</v>
      </c>
      <c r="K52" s="213"/>
      <c r="L52" s="213"/>
      <c r="M52" s="213">
        <f t="shared" si="8"/>
        <v>0</v>
      </c>
      <c r="N52" s="213">
        <f t="shared" si="5"/>
        <v>0</v>
      </c>
      <c r="O52" s="27"/>
      <c r="P52" s="207"/>
      <c r="Q52" s="27"/>
      <c r="R52" s="32"/>
      <c r="S52" s="27"/>
    </row>
    <row r="53" spans="1:19" s="142" customFormat="1" ht="18">
      <c r="A53" s="140"/>
      <c r="B53" s="374" t="s">
        <v>755</v>
      </c>
      <c r="C53" s="6" t="s">
        <v>3</v>
      </c>
      <c r="D53" s="43">
        <v>2</v>
      </c>
      <c r="E53" s="213">
        <v>16.949152542372882</v>
      </c>
      <c r="F53" s="213"/>
      <c r="G53" s="213">
        <f t="shared" si="6"/>
        <v>0</v>
      </c>
      <c r="H53" s="213">
        <v>6.25</v>
      </c>
      <c r="I53" s="213"/>
      <c r="J53" s="213">
        <f t="shared" si="7"/>
        <v>0</v>
      </c>
      <c r="K53" s="213"/>
      <c r="L53" s="213"/>
      <c r="M53" s="213">
        <f t="shared" si="8"/>
        <v>0</v>
      </c>
      <c r="N53" s="213">
        <f t="shared" si="5"/>
        <v>0</v>
      </c>
      <c r="O53" s="27"/>
      <c r="P53" s="207"/>
      <c r="Q53" s="27"/>
      <c r="R53" s="32"/>
      <c r="S53" s="27"/>
    </row>
    <row r="54" spans="1:19" s="142" customFormat="1" ht="18">
      <c r="A54" s="140"/>
      <c r="B54" s="374" t="s">
        <v>756</v>
      </c>
      <c r="C54" s="6" t="s">
        <v>750</v>
      </c>
      <c r="D54" s="43">
        <v>60</v>
      </c>
      <c r="E54" s="213">
        <v>5.8</v>
      </c>
      <c r="F54" s="213"/>
      <c r="G54" s="213">
        <f t="shared" si="6"/>
        <v>0</v>
      </c>
      <c r="H54" s="213">
        <v>1.25</v>
      </c>
      <c r="I54" s="213"/>
      <c r="J54" s="213">
        <f t="shared" si="7"/>
        <v>0</v>
      </c>
      <c r="K54" s="213"/>
      <c r="L54" s="213"/>
      <c r="M54" s="213">
        <f t="shared" si="8"/>
        <v>0</v>
      </c>
      <c r="N54" s="213">
        <f t="shared" si="5"/>
        <v>0</v>
      </c>
      <c r="O54" s="27"/>
      <c r="P54" s="207"/>
      <c r="Q54" s="27"/>
      <c r="R54" s="32"/>
      <c r="S54" s="27"/>
    </row>
    <row r="55" spans="1:19" s="142" customFormat="1" ht="18">
      <c r="A55" s="140"/>
      <c r="B55" s="374" t="s">
        <v>757</v>
      </c>
      <c r="C55" s="6" t="s">
        <v>3</v>
      </c>
      <c r="D55" s="43">
        <v>1</v>
      </c>
      <c r="E55" s="213">
        <v>84.745762711864415</v>
      </c>
      <c r="F55" s="213"/>
      <c r="G55" s="213">
        <f t="shared" si="6"/>
        <v>0</v>
      </c>
      <c r="H55" s="213">
        <v>12.5</v>
      </c>
      <c r="I55" s="213"/>
      <c r="J55" s="213">
        <f t="shared" si="7"/>
        <v>0</v>
      </c>
      <c r="K55" s="213"/>
      <c r="L55" s="213"/>
      <c r="M55" s="213">
        <f t="shared" si="8"/>
        <v>0</v>
      </c>
      <c r="N55" s="213">
        <f t="shared" si="5"/>
        <v>0</v>
      </c>
      <c r="O55" s="27"/>
      <c r="P55" s="207"/>
      <c r="Q55" s="27"/>
      <c r="R55" s="32"/>
      <c r="S55" s="27"/>
    </row>
    <row r="56" spans="1:19" s="142" customFormat="1" ht="18">
      <c r="A56" s="140"/>
      <c r="B56" s="374" t="s">
        <v>758</v>
      </c>
      <c r="C56" s="6" t="s">
        <v>3</v>
      </c>
      <c r="D56" s="43">
        <v>1</v>
      </c>
      <c r="E56" s="213">
        <v>42.372881355932208</v>
      </c>
      <c r="F56" s="213"/>
      <c r="G56" s="213">
        <f t="shared" si="6"/>
        <v>0</v>
      </c>
      <c r="H56" s="213">
        <v>12.5</v>
      </c>
      <c r="I56" s="213"/>
      <c r="J56" s="213">
        <f t="shared" si="7"/>
        <v>0</v>
      </c>
      <c r="K56" s="213"/>
      <c r="L56" s="213"/>
      <c r="M56" s="213">
        <f t="shared" si="8"/>
        <v>0</v>
      </c>
      <c r="N56" s="213">
        <f t="shared" si="5"/>
        <v>0</v>
      </c>
      <c r="O56" s="27"/>
      <c r="P56" s="207"/>
      <c r="Q56" s="27"/>
      <c r="R56" s="32"/>
      <c r="S56" s="27"/>
    </row>
    <row r="57" spans="1:19" s="142" customFormat="1" ht="19.5">
      <c r="A57" s="140"/>
      <c r="B57" s="374" t="s">
        <v>759</v>
      </c>
      <c r="C57" s="6" t="s">
        <v>5</v>
      </c>
      <c r="D57" s="43">
        <v>0.12</v>
      </c>
      <c r="E57" s="213">
        <v>40</v>
      </c>
      <c r="F57" s="213"/>
      <c r="G57" s="213">
        <f t="shared" si="6"/>
        <v>0</v>
      </c>
      <c r="H57" s="213">
        <v>25</v>
      </c>
      <c r="I57" s="213"/>
      <c r="J57" s="213">
        <f t="shared" si="7"/>
        <v>0</v>
      </c>
      <c r="K57" s="213"/>
      <c r="L57" s="213"/>
      <c r="M57" s="213">
        <f t="shared" si="8"/>
        <v>0</v>
      </c>
      <c r="N57" s="213">
        <f t="shared" si="5"/>
        <v>0</v>
      </c>
      <c r="O57" s="27"/>
      <c r="P57" s="207"/>
      <c r="Q57" s="27"/>
      <c r="R57" s="32"/>
      <c r="S57" s="27"/>
    </row>
    <row r="58" spans="1:19" s="142" customFormat="1" ht="19.5">
      <c r="A58" s="140"/>
      <c r="B58" s="374" t="s">
        <v>869</v>
      </c>
      <c r="C58" s="6" t="s">
        <v>753</v>
      </c>
      <c r="D58" s="43">
        <v>35</v>
      </c>
      <c r="E58" s="84">
        <v>1.8276000000000001</v>
      </c>
      <c r="F58" s="84"/>
      <c r="G58" s="213">
        <f t="shared" si="6"/>
        <v>0</v>
      </c>
      <c r="H58" s="84">
        <v>5.3040000000000003</v>
      </c>
      <c r="I58" s="84"/>
      <c r="J58" s="213">
        <f t="shared" si="7"/>
        <v>0</v>
      </c>
      <c r="K58" s="84">
        <v>1.1999999999999999E-3</v>
      </c>
      <c r="L58" s="84"/>
      <c r="M58" s="213">
        <f t="shared" si="8"/>
        <v>0</v>
      </c>
      <c r="N58" s="84">
        <f>G58+J58+M58</f>
        <v>0</v>
      </c>
      <c r="O58" s="27"/>
      <c r="P58" s="207"/>
      <c r="Q58" s="27"/>
      <c r="R58" s="32"/>
    </row>
    <row r="59" spans="1:19" s="142" customFormat="1" ht="18">
      <c r="A59" s="140"/>
      <c r="B59" s="377" t="s">
        <v>124</v>
      </c>
      <c r="C59" s="140"/>
      <c r="D59" s="140"/>
      <c r="E59" s="82"/>
      <c r="F59" s="82"/>
      <c r="G59" s="84">
        <f>SUM(G49:G58)</f>
        <v>0</v>
      </c>
      <c r="H59" s="82"/>
      <c r="I59" s="82"/>
      <c r="J59" s="84">
        <f>SUM(J49:J58)</f>
        <v>0</v>
      </c>
      <c r="K59" s="82"/>
      <c r="L59" s="82"/>
      <c r="M59" s="84">
        <f t="shared" ref="M59:N59" si="9">SUM(M49:M58)</f>
        <v>0</v>
      </c>
      <c r="N59" s="84">
        <f t="shared" si="9"/>
        <v>0</v>
      </c>
      <c r="O59" s="27"/>
      <c r="P59" s="207"/>
      <c r="Q59" s="27"/>
      <c r="R59" s="32"/>
      <c r="S59" s="27"/>
    </row>
    <row r="60" spans="1:19" s="88" customFormat="1" ht="18">
      <c r="A60" s="86"/>
      <c r="B60" s="86" t="s">
        <v>186</v>
      </c>
      <c r="C60" s="137">
        <v>0.1</v>
      </c>
      <c r="D60" s="86"/>
      <c r="E60" s="12"/>
      <c r="F60" s="12"/>
      <c r="G60" s="12"/>
      <c r="H60" s="12"/>
      <c r="I60" s="12"/>
      <c r="J60" s="12"/>
      <c r="K60" s="12"/>
      <c r="L60" s="12"/>
      <c r="M60" s="12"/>
      <c r="N60" s="87">
        <f>N59*0.1</f>
        <v>0</v>
      </c>
      <c r="O60" s="27"/>
      <c r="P60" s="27"/>
      <c r="Q60" s="27"/>
      <c r="R60" s="31"/>
      <c r="S60" s="27"/>
    </row>
    <row r="61" spans="1:19" s="88" customFormat="1" ht="18">
      <c r="A61" s="86"/>
      <c r="B61" s="86" t="s">
        <v>124</v>
      </c>
      <c r="C61" s="86"/>
      <c r="D61" s="86"/>
      <c r="E61" s="12"/>
      <c r="F61" s="12"/>
      <c r="G61" s="12"/>
      <c r="H61" s="12"/>
      <c r="I61" s="12"/>
      <c r="J61" s="12"/>
      <c r="K61" s="12"/>
      <c r="L61" s="12"/>
      <c r="M61" s="12"/>
      <c r="N61" s="87">
        <f>N59+N60</f>
        <v>0</v>
      </c>
      <c r="O61" s="27"/>
      <c r="P61" s="27"/>
      <c r="Q61" s="27"/>
      <c r="R61" s="31"/>
      <c r="S61" s="27"/>
    </row>
    <row r="62" spans="1:19" s="88" customFormat="1" ht="18">
      <c r="A62" s="86"/>
      <c r="B62" s="140" t="s">
        <v>834</v>
      </c>
      <c r="C62" s="159">
        <v>0.08</v>
      </c>
      <c r="D62" s="140"/>
      <c r="E62" s="82"/>
      <c r="F62" s="82"/>
      <c r="G62" s="82"/>
      <c r="H62" s="82"/>
      <c r="I62" s="82"/>
      <c r="J62" s="82"/>
      <c r="K62" s="82"/>
      <c r="L62" s="82"/>
      <c r="M62" s="82"/>
      <c r="N62" s="141">
        <f>N61*0.08</f>
        <v>0</v>
      </c>
      <c r="O62" s="27"/>
      <c r="P62" s="27"/>
      <c r="Q62" s="27"/>
      <c r="R62" s="31"/>
      <c r="S62" s="27"/>
    </row>
    <row r="63" spans="1:19" s="88" customFormat="1" ht="18">
      <c r="A63" s="406"/>
      <c r="B63" s="406" t="s">
        <v>190</v>
      </c>
      <c r="C63" s="406"/>
      <c r="D63" s="406"/>
      <c r="E63" s="407"/>
      <c r="F63" s="407"/>
      <c r="G63" s="407"/>
      <c r="H63" s="407"/>
      <c r="I63" s="407"/>
      <c r="J63" s="407"/>
      <c r="K63" s="407"/>
      <c r="L63" s="407"/>
      <c r="M63" s="407"/>
      <c r="N63" s="408">
        <f>N61+N62</f>
        <v>0</v>
      </c>
      <c r="O63" s="27"/>
      <c r="P63" s="27"/>
      <c r="Q63" s="27"/>
      <c r="R63" s="31"/>
      <c r="S63" s="27"/>
    </row>
    <row r="64" spans="1:19" ht="18" customHeight="1">
      <c r="A64" s="488" t="s">
        <v>835</v>
      </c>
      <c r="B64" s="488"/>
      <c r="C64" s="488"/>
      <c r="D64" s="488"/>
      <c r="E64" s="488"/>
      <c r="F64" s="488"/>
      <c r="G64" s="488"/>
      <c r="H64" s="488"/>
      <c r="I64" s="488"/>
      <c r="J64" s="488"/>
      <c r="K64" s="488"/>
      <c r="L64" s="488"/>
      <c r="M64" s="488"/>
      <c r="N64" s="488"/>
      <c r="O64" s="27"/>
      <c r="P64" s="27"/>
      <c r="Q64" s="27"/>
      <c r="R64" s="31"/>
      <c r="S64" s="27"/>
    </row>
    <row r="65" spans="1:14" s="64" customFormat="1">
      <c r="A65" s="103"/>
      <c r="B65" s="104" t="s">
        <v>75</v>
      </c>
      <c r="C65" s="103"/>
      <c r="D65" s="103"/>
      <c r="E65" s="95"/>
      <c r="F65" s="95"/>
      <c r="G65" s="96"/>
      <c r="H65" s="138"/>
      <c r="I65" s="138"/>
      <c r="J65" s="138"/>
      <c r="K65" s="138"/>
      <c r="L65" s="138"/>
      <c r="M65" s="138"/>
      <c r="N65" s="138"/>
    </row>
    <row r="66" spans="1:14" s="24" customFormat="1" ht="18">
      <c r="A66" s="49">
        <v>1</v>
      </c>
      <c r="B66" s="378" t="s">
        <v>748</v>
      </c>
      <c r="C66" s="50" t="s">
        <v>37</v>
      </c>
      <c r="D66" s="51">
        <v>1</v>
      </c>
      <c r="E66" s="84">
        <f>100*1.1*3.3</f>
        <v>363</v>
      </c>
      <c r="F66" s="84"/>
      <c r="G66" s="213">
        <f>D66*F66</f>
        <v>0</v>
      </c>
      <c r="H66" s="84">
        <v>25</v>
      </c>
      <c r="I66" s="84"/>
      <c r="J66" s="213">
        <f>D66*I66</f>
        <v>0</v>
      </c>
      <c r="K66" s="84">
        <v>0</v>
      </c>
      <c r="L66" s="84"/>
      <c r="M66" s="213">
        <f>D66*L66</f>
        <v>0</v>
      </c>
      <c r="N66" s="57">
        <f>G66+J66+M66</f>
        <v>0</v>
      </c>
    </row>
    <row r="67" spans="1:14" s="24" customFormat="1" ht="18">
      <c r="A67" s="49">
        <v>2</v>
      </c>
      <c r="B67" s="378" t="s">
        <v>747</v>
      </c>
      <c r="C67" s="50" t="s">
        <v>37</v>
      </c>
      <c r="D67" s="51">
        <v>1</v>
      </c>
      <c r="E67" s="84">
        <f>100*1.1*3.3</f>
        <v>363</v>
      </c>
      <c r="F67" s="84"/>
      <c r="G67" s="213">
        <f t="shared" ref="G67:G73" si="10">D67*F67</f>
        <v>0</v>
      </c>
      <c r="H67" s="84">
        <v>1.9319999999999999</v>
      </c>
      <c r="I67" s="84"/>
      <c r="J67" s="213">
        <f t="shared" ref="J67:J74" si="11">D67*I67</f>
        <v>0</v>
      </c>
      <c r="K67" s="84">
        <v>0.55200000000000005</v>
      </c>
      <c r="L67" s="84"/>
      <c r="M67" s="213">
        <f t="shared" ref="M67:M74" si="12">D67*L67</f>
        <v>0</v>
      </c>
      <c r="N67" s="57">
        <f>G67+J67+M67</f>
        <v>0</v>
      </c>
    </row>
    <row r="68" spans="1:14" s="24" customFormat="1" ht="20.25">
      <c r="A68" s="49">
        <v>3</v>
      </c>
      <c r="B68" s="378" t="s">
        <v>391</v>
      </c>
      <c r="C68" s="50" t="s">
        <v>76</v>
      </c>
      <c r="D68" s="51">
        <v>5</v>
      </c>
      <c r="E68" s="84">
        <v>18.004999999999999</v>
      </c>
      <c r="F68" s="84"/>
      <c r="G68" s="213">
        <f t="shared" si="10"/>
        <v>0</v>
      </c>
      <c r="H68" s="84">
        <v>1.9319999999999999</v>
      </c>
      <c r="I68" s="84"/>
      <c r="J68" s="213">
        <f t="shared" si="11"/>
        <v>0</v>
      </c>
      <c r="K68" s="84">
        <v>0.55200000000000005</v>
      </c>
      <c r="L68" s="84"/>
      <c r="M68" s="213">
        <f t="shared" si="12"/>
        <v>0</v>
      </c>
      <c r="N68" s="57">
        <f>G68+J68+M68</f>
        <v>0</v>
      </c>
    </row>
    <row r="69" spans="1:14" s="24" customFormat="1" ht="18">
      <c r="A69" s="49"/>
      <c r="B69" s="378" t="s">
        <v>486</v>
      </c>
      <c r="C69" s="50" t="s">
        <v>76</v>
      </c>
      <c r="D69" s="51">
        <v>5.05</v>
      </c>
      <c r="E69" s="84"/>
      <c r="F69" s="84"/>
      <c r="G69" s="213">
        <f t="shared" si="10"/>
        <v>0</v>
      </c>
      <c r="H69" s="84"/>
      <c r="I69" s="84"/>
      <c r="J69" s="213">
        <f t="shared" si="11"/>
        <v>0</v>
      </c>
      <c r="K69" s="84"/>
      <c r="L69" s="84"/>
      <c r="M69" s="213">
        <f t="shared" si="12"/>
        <v>0</v>
      </c>
      <c r="N69" s="57"/>
    </row>
    <row r="70" spans="1:14" s="24" customFormat="1" ht="38.1" customHeight="1">
      <c r="A70" s="49">
        <v>4</v>
      </c>
      <c r="B70" s="379" t="s">
        <v>392</v>
      </c>
      <c r="C70" s="50" t="s">
        <v>37</v>
      </c>
      <c r="D70" s="51">
        <v>1</v>
      </c>
      <c r="E70" s="84">
        <v>396.44</v>
      </c>
      <c r="F70" s="84"/>
      <c r="G70" s="213">
        <f t="shared" si="10"/>
        <v>0</v>
      </c>
      <c r="H70" s="84">
        <v>6</v>
      </c>
      <c r="I70" s="84"/>
      <c r="J70" s="213">
        <f t="shared" si="11"/>
        <v>0</v>
      </c>
      <c r="K70" s="84">
        <v>0</v>
      </c>
      <c r="L70" s="84"/>
      <c r="M70" s="213">
        <f t="shared" si="12"/>
        <v>0</v>
      </c>
      <c r="N70" s="57">
        <f>G70+J70+M70</f>
        <v>0</v>
      </c>
    </row>
    <row r="71" spans="1:14" s="24" customFormat="1" ht="33">
      <c r="A71" s="52">
        <v>5</v>
      </c>
      <c r="B71" s="378" t="s">
        <v>956</v>
      </c>
      <c r="C71" s="50" t="s">
        <v>76</v>
      </c>
      <c r="D71" s="51">
        <v>5</v>
      </c>
      <c r="E71" s="84">
        <v>5.2824</v>
      </c>
      <c r="F71" s="84"/>
      <c r="G71" s="213">
        <f t="shared" si="10"/>
        <v>0</v>
      </c>
      <c r="H71" s="84">
        <v>0.78199999999999992</v>
      </c>
      <c r="I71" s="84"/>
      <c r="J71" s="213">
        <f t="shared" si="11"/>
        <v>0</v>
      </c>
      <c r="K71" s="84">
        <v>2.12E-2</v>
      </c>
      <c r="L71" s="84"/>
      <c r="M71" s="213">
        <f t="shared" si="12"/>
        <v>0</v>
      </c>
      <c r="N71" s="57">
        <f>G71+J71+M71</f>
        <v>0</v>
      </c>
    </row>
    <row r="72" spans="1:14" s="24" customFormat="1" ht="33">
      <c r="A72" s="52"/>
      <c r="B72" s="378" t="s">
        <v>957</v>
      </c>
      <c r="C72" s="50" t="s">
        <v>76</v>
      </c>
      <c r="D72" s="51">
        <v>5.05</v>
      </c>
      <c r="E72" s="84"/>
      <c r="F72" s="84"/>
      <c r="G72" s="213">
        <f t="shared" si="10"/>
        <v>0</v>
      </c>
      <c r="H72" s="84"/>
      <c r="I72" s="84"/>
      <c r="J72" s="213">
        <f t="shared" si="11"/>
        <v>0</v>
      </c>
      <c r="K72" s="84"/>
      <c r="L72" s="84"/>
      <c r="M72" s="213">
        <f t="shared" si="12"/>
        <v>0</v>
      </c>
      <c r="N72" s="57"/>
    </row>
    <row r="73" spans="1:14" s="24" customFormat="1" ht="20.100000000000001" customHeight="1">
      <c r="A73" s="52">
        <v>6</v>
      </c>
      <c r="B73" s="378" t="s">
        <v>393</v>
      </c>
      <c r="C73" s="53" t="s">
        <v>76</v>
      </c>
      <c r="D73" s="51">
        <v>30</v>
      </c>
      <c r="E73" s="84">
        <v>3.3740000000000001</v>
      </c>
      <c r="F73" s="84"/>
      <c r="G73" s="213">
        <f t="shared" si="10"/>
        <v>0</v>
      </c>
      <c r="H73" s="84">
        <v>2.46</v>
      </c>
      <c r="I73" s="84"/>
      <c r="J73" s="213">
        <f t="shared" si="11"/>
        <v>0</v>
      </c>
      <c r="K73" s="84">
        <v>8.8000000000000009E-2</v>
      </c>
      <c r="L73" s="84"/>
      <c r="M73" s="213">
        <f t="shared" si="12"/>
        <v>0</v>
      </c>
      <c r="N73" s="57">
        <f>G73+J73+M73</f>
        <v>0</v>
      </c>
    </row>
    <row r="74" spans="1:14" s="24" customFormat="1" ht="20.100000000000001" customHeight="1">
      <c r="A74" s="52">
        <v>7</v>
      </c>
      <c r="B74" s="378" t="s">
        <v>487</v>
      </c>
      <c r="C74" s="53" t="s">
        <v>37</v>
      </c>
      <c r="D74" s="51">
        <v>3</v>
      </c>
      <c r="E74" s="84">
        <v>23.308000000000003</v>
      </c>
      <c r="F74" s="84"/>
      <c r="G74" s="213">
        <f>D74*F74</f>
        <v>0</v>
      </c>
      <c r="H74" s="84">
        <v>2.34</v>
      </c>
      <c r="I74" s="84"/>
      <c r="J74" s="213">
        <f t="shared" si="11"/>
        <v>0</v>
      </c>
      <c r="K74" s="84">
        <v>9.6000000000000016E-2</v>
      </c>
      <c r="L74" s="84"/>
      <c r="M74" s="213">
        <f t="shared" si="12"/>
        <v>0</v>
      </c>
      <c r="N74" s="57">
        <f>G74+J74+M74</f>
        <v>0</v>
      </c>
    </row>
    <row r="75" spans="1:14" s="142" customFormat="1" ht="18">
      <c r="A75" s="140"/>
      <c r="B75" s="140" t="s">
        <v>124</v>
      </c>
      <c r="C75" s="140"/>
      <c r="D75" s="140"/>
      <c r="E75" s="82"/>
      <c r="F75" s="82"/>
      <c r="G75" s="141">
        <f>SUM(G66:G74)</f>
        <v>0</v>
      </c>
      <c r="H75" s="82"/>
      <c r="I75" s="82"/>
      <c r="J75" s="141">
        <f>SUM(J66:J74)</f>
        <v>0</v>
      </c>
      <c r="K75" s="82"/>
      <c r="L75" s="82"/>
      <c r="M75" s="141">
        <f>SUM(M66:M74)</f>
        <v>0</v>
      </c>
      <c r="N75" s="141">
        <f>SUM(N66:N74)</f>
        <v>0</v>
      </c>
    </row>
    <row r="76" spans="1:14" s="142" customFormat="1" ht="36">
      <c r="A76" s="140"/>
      <c r="B76" s="310" t="s">
        <v>188</v>
      </c>
      <c r="C76" s="159">
        <v>0.75</v>
      </c>
      <c r="D76" s="140"/>
      <c r="E76" s="82"/>
      <c r="F76" s="82"/>
      <c r="G76" s="82"/>
      <c r="H76" s="82"/>
      <c r="I76" s="82"/>
      <c r="J76" s="82"/>
      <c r="K76" s="82"/>
      <c r="L76" s="82"/>
      <c r="M76" s="82"/>
      <c r="N76" s="140">
        <f>J75*C76</f>
        <v>0</v>
      </c>
    </row>
    <row r="77" spans="1:14" s="142" customFormat="1" ht="18">
      <c r="A77" s="140"/>
      <c r="B77" s="140" t="s">
        <v>124</v>
      </c>
      <c r="C77" s="140"/>
      <c r="D77" s="140"/>
      <c r="E77" s="82"/>
      <c r="F77" s="82"/>
      <c r="G77" s="82"/>
      <c r="H77" s="82"/>
      <c r="I77" s="82"/>
      <c r="J77" s="82"/>
      <c r="K77" s="82"/>
      <c r="L77" s="82"/>
      <c r="M77" s="82"/>
      <c r="N77" s="141">
        <f>N75+N76</f>
        <v>0</v>
      </c>
    </row>
    <row r="78" spans="1:14" s="142" customFormat="1" ht="18">
      <c r="A78" s="140"/>
      <c r="B78" s="140" t="s">
        <v>134</v>
      </c>
      <c r="C78" s="159">
        <v>0.08</v>
      </c>
      <c r="D78" s="140"/>
      <c r="E78" s="82"/>
      <c r="F78" s="82"/>
      <c r="G78" s="82"/>
      <c r="H78" s="82"/>
      <c r="I78" s="82"/>
      <c r="J78" s="82"/>
      <c r="K78" s="82"/>
      <c r="L78" s="82"/>
      <c r="M78" s="82"/>
      <c r="N78" s="141">
        <f>N77*C78</f>
        <v>0</v>
      </c>
    </row>
    <row r="79" spans="1:14" s="142" customFormat="1" ht="18">
      <c r="A79" s="140"/>
      <c r="B79" s="140" t="s">
        <v>836</v>
      </c>
      <c r="C79" s="140"/>
      <c r="D79" s="140"/>
      <c r="E79" s="82"/>
      <c r="F79" s="82"/>
      <c r="G79" s="82"/>
      <c r="H79" s="82"/>
      <c r="I79" s="82"/>
      <c r="J79" s="82"/>
      <c r="K79" s="82"/>
      <c r="L79" s="82"/>
      <c r="M79" s="82"/>
      <c r="N79" s="141">
        <f>N77+N78</f>
        <v>0</v>
      </c>
    </row>
    <row r="80" spans="1:14" s="64" customFormat="1">
      <c r="A80" s="103"/>
      <c r="B80" s="195" t="s">
        <v>780</v>
      </c>
      <c r="C80" s="103"/>
      <c r="D80" s="103"/>
      <c r="E80" s="95"/>
      <c r="F80" s="95"/>
      <c r="G80" s="96"/>
      <c r="H80" s="138"/>
      <c r="I80" s="138"/>
      <c r="J80" s="138"/>
      <c r="K80" s="138"/>
      <c r="L80" s="138"/>
      <c r="M80" s="138"/>
      <c r="N80" s="138"/>
    </row>
    <row r="81" spans="1:18" s="48" customFormat="1" ht="36">
      <c r="A81" s="312">
        <v>1</v>
      </c>
      <c r="B81" s="378" t="s">
        <v>781</v>
      </c>
      <c r="C81" s="53" t="s">
        <v>78</v>
      </c>
      <c r="D81" s="84">
        <v>1</v>
      </c>
      <c r="E81" s="84">
        <v>639.42599999999993</v>
      </c>
      <c r="F81" s="84"/>
      <c r="G81" s="84">
        <f>D81*F81</f>
        <v>0</v>
      </c>
      <c r="H81" s="84">
        <v>23.898599999999998</v>
      </c>
      <c r="I81" s="84"/>
      <c r="J81" s="84">
        <f>D81*I81</f>
        <v>0</v>
      </c>
      <c r="K81" s="84">
        <v>6.1403400000000001</v>
      </c>
      <c r="L81" s="84"/>
      <c r="M81" s="84">
        <f>D81*L81</f>
        <v>0</v>
      </c>
      <c r="N81" s="84">
        <f>G81+J81+M81</f>
        <v>0</v>
      </c>
      <c r="O81" s="387"/>
      <c r="P81" s="387"/>
      <c r="Q81" s="387"/>
      <c r="R81" s="387"/>
    </row>
    <row r="82" spans="1:18" customFormat="1" ht="47.25">
      <c r="A82" s="312">
        <v>2</v>
      </c>
      <c r="B82" s="414" t="s">
        <v>870</v>
      </c>
      <c r="C82" s="110" t="s">
        <v>28</v>
      </c>
      <c r="D82" s="58">
        <v>1.83</v>
      </c>
      <c r="E82" s="84">
        <v>1.8276000000000001</v>
      </c>
      <c r="F82" s="84"/>
      <c r="G82" s="84">
        <f t="shared" ref="G82:G89" si="13">D82*F82</f>
        <v>0</v>
      </c>
      <c r="H82" s="84">
        <v>5.3040000000000003</v>
      </c>
      <c r="I82" s="84"/>
      <c r="J82" s="84">
        <f t="shared" ref="J82:J89" si="14">D82*I82</f>
        <v>0</v>
      </c>
      <c r="K82" s="84">
        <v>1.1999999999999999E-3</v>
      </c>
      <c r="L82" s="84"/>
      <c r="M82" s="84">
        <f t="shared" ref="M82:M89" si="15">D82*L82</f>
        <v>0</v>
      </c>
      <c r="N82" s="84">
        <f>G82+J82+M82</f>
        <v>0</v>
      </c>
      <c r="O82" s="387"/>
      <c r="P82" s="387"/>
      <c r="Q82" s="387"/>
      <c r="R82" s="387"/>
    </row>
    <row r="83" spans="1:18" s="64" customFormat="1">
      <c r="A83" s="103"/>
      <c r="B83" s="195" t="s">
        <v>85</v>
      </c>
      <c r="C83" s="103"/>
      <c r="D83" s="103"/>
      <c r="E83" s="95"/>
      <c r="F83" s="95"/>
      <c r="G83" s="84">
        <f t="shared" si="13"/>
        <v>0</v>
      </c>
      <c r="H83" s="138"/>
      <c r="I83" s="138"/>
      <c r="J83" s="84">
        <f t="shared" si="14"/>
        <v>0</v>
      </c>
      <c r="K83" s="138"/>
      <c r="L83" s="138"/>
      <c r="M83" s="84">
        <f t="shared" si="15"/>
        <v>0</v>
      </c>
      <c r="N83" s="138"/>
      <c r="O83" s="387"/>
      <c r="P83" s="387"/>
      <c r="Q83" s="387"/>
      <c r="R83" s="387"/>
    </row>
    <row r="84" spans="1:18" s="24" customFormat="1" ht="20.25">
      <c r="A84" s="52">
        <v>1</v>
      </c>
      <c r="B84" s="379" t="s">
        <v>86</v>
      </c>
      <c r="C84" s="54" t="s">
        <v>32</v>
      </c>
      <c r="D84" s="55">
        <v>5</v>
      </c>
      <c r="E84" s="84">
        <v>0</v>
      </c>
      <c r="F84" s="84"/>
      <c r="G84" s="84">
        <f t="shared" si="13"/>
        <v>0</v>
      </c>
      <c r="H84" s="84">
        <v>12.360000000000001</v>
      </c>
      <c r="I84" s="84"/>
      <c r="J84" s="84">
        <f t="shared" si="14"/>
        <v>0</v>
      </c>
      <c r="K84" s="84">
        <v>0</v>
      </c>
      <c r="L84" s="84"/>
      <c r="M84" s="84">
        <f t="shared" si="15"/>
        <v>0</v>
      </c>
      <c r="N84" s="57">
        <f>G84+J84+M84</f>
        <v>0</v>
      </c>
      <c r="O84" s="387"/>
      <c r="P84" s="387"/>
      <c r="Q84" s="387"/>
      <c r="R84" s="387"/>
    </row>
    <row r="85" spans="1:18" s="24" customFormat="1" ht="33">
      <c r="A85" s="52">
        <v>2</v>
      </c>
      <c r="B85" s="379" t="s">
        <v>355</v>
      </c>
      <c r="C85" s="54" t="s">
        <v>32</v>
      </c>
      <c r="D85" s="56">
        <v>5</v>
      </c>
      <c r="E85" s="84">
        <v>30.8</v>
      </c>
      <c r="F85" s="84"/>
      <c r="G85" s="84">
        <f t="shared" si="13"/>
        <v>0</v>
      </c>
      <c r="H85" s="84">
        <v>10.8</v>
      </c>
      <c r="I85" s="84"/>
      <c r="J85" s="84">
        <f t="shared" si="14"/>
        <v>0</v>
      </c>
      <c r="K85" s="84">
        <v>0</v>
      </c>
      <c r="L85" s="84"/>
      <c r="M85" s="84">
        <f t="shared" si="15"/>
        <v>0</v>
      </c>
      <c r="N85" s="57">
        <f>G85+J85+M85</f>
        <v>0</v>
      </c>
      <c r="O85" s="387"/>
      <c r="P85" s="387"/>
      <c r="Q85" s="387"/>
      <c r="R85" s="387"/>
    </row>
    <row r="86" spans="1:18" s="24" customFormat="1" ht="20.25">
      <c r="A86" s="52"/>
      <c r="B86" s="379" t="s">
        <v>455</v>
      </c>
      <c r="C86" s="54" t="s">
        <v>32</v>
      </c>
      <c r="D86" s="56">
        <v>5.5</v>
      </c>
      <c r="E86" s="84"/>
      <c r="F86" s="84"/>
      <c r="G86" s="84">
        <f t="shared" si="13"/>
        <v>0</v>
      </c>
      <c r="H86" s="84"/>
      <c r="I86" s="84"/>
      <c r="J86" s="84">
        <f t="shared" si="14"/>
        <v>0</v>
      </c>
      <c r="K86" s="84"/>
      <c r="L86" s="84"/>
      <c r="M86" s="84">
        <f t="shared" si="15"/>
        <v>0</v>
      </c>
      <c r="N86" s="57"/>
      <c r="O86" s="387"/>
      <c r="P86" s="387"/>
      <c r="Q86" s="387"/>
      <c r="R86" s="387"/>
    </row>
    <row r="87" spans="1:18" s="24" customFormat="1" ht="20.100000000000001" customHeight="1">
      <c r="A87" s="52">
        <v>3</v>
      </c>
      <c r="B87" s="379" t="s">
        <v>356</v>
      </c>
      <c r="C87" s="54" t="s">
        <v>32</v>
      </c>
      <c r="D87" s="55">
        <v>13.24</v>
      </c>
      <c r="E87" s="84">
        <v>0</v>
      </c>
      <c r="F87" s="84"/>
      <c r="G87" s="84">
        <f t="shared" si="13"/>
        <v>0</v>
      </c>
      <c r="H87" s="84">
        <v>7.26</v>
      </c>
      <c r="I87" s="84"/>
      <c r="J87" s="84">
        <f t="shared" si="14"/>
        <v>0</v>
      </c>
      <c r="K87" s="84">
        <v>0</v>
      </c>
      <c r="L87" s="84"/>
      <c r="M87" s="84">
        <f t="shared" si="15"/>
        <v>0</v>
      </c>
      <c r="N87" s="57">
        <f>G87+J87+M87</f>
        <v>0</v>
      </c>
      <c r="O87" s="387"/>
      <c r="P87" s="387"/>
      <c r="Q87" s="387"/>
      <c r="R87" s="387"/>
    </row>
    <row r="88" spans="1:18" s="24" customFormat="1" ht="33">
      <c r="A88" s="52">
        <v>4</v>
      </c>
      <c r="B88" s="379" t="s">
        <v>207</v>
      </c>
      <c r="C88" s="54" t="s">
        <v>32</v>
      </c>
      <c r="D88" s="56">
        <v>6.76</v>
      </c>
      <c r="E88" s="84">
        <v>0</v>
      </c>
      <c r="F88" s="84"/>
      <c r="G88" s="84">
        <f t="shared" si="13"/>
        <v>0</v>
      </c>
      <c r="H88" s="84">
        <v>9.2999999999999999E-2</v>
      </c>
      <c r="I88" s="84"/>
      <c r="J88" s="84">
        <f t="shared" si="14"/>
        <v>0</v>
      </c>
      <c r="K88" s="84">
        <v>14.841016000000002</v>
      </c>
      <c r="L88" s="84"/>
      <c r="M88" s="84">
        <f t="shared" si="15"/>
        <v>0</v>
      </c>
      <c r="N88" s="57">
        <f>G88+J88+M88</f>
        <v>0</v>
      </c>
      <c r="O88" s="387"/>
      <c r="P88" s="387"/>
      <c r="Q88" s="387"/>
      <c r="R88" s="387"/>
    </row>
    <row r="89" spans="1:18" s="24" customFormat="1" ht="20.100000000000001" customHeight="1">
      <c r="A89" s="52">
        <v>5</v>
      </c>
      <c r="B89" s="379" t="s">
        <v>354</v>
      </c>
      <c r="C89" s="54" t="s">
        <v>76</v>
      </c>
      <c r="D89" s="51">
        <v>5</v>
      </c>
      <c r="E89" s="84">
        <v>8.4745762711864417E-2</v>
      </c>
      <c r="F89" s="84"/>
      <c r="G89" s="84">
        <f t="shared" si="13"/>
        <v>0</v>
      </c>
      <c r="H89" s="84">
        <v>0.125</v>
      </c>
      <c r="I89" s="84"/>
      <c r="J89" s="84">
        <f t="shared" si="14"/>
        <v>0</v>
      </c>
      <c r="K89" s="84">
        <v>0</v>
      </c>
      <c r="L89" s="84"/>
      <c r="M89" s="84">
        <f t="shared" si="15"/>
        <v>0</v>
      </c>
      <c r="N89" s="57">
        <f>G89+J89+M89</f>
        <v>0</v>
      </c>
      <c r="O89" s="387"/>
      <c r="P89" s="387"/>
      <c r="Q89" s="387"/>
      <c r="R89" s="387"/>
    </row>
    <row r="90" spans="1:18" s="88" customFormat="1" ht="18">
      <c r="A90" s="86"/>
      <c r="B90" s="86" t="s">
        <v>124</v>
      </c>
      <c r="C90" s="86"/>
      <c r="D90" s="86"/>
      <c r="E90" s="12"/>
      <c r="F90" s="12"/>
      <c r="G90" s="87">
        <f>SUM(G81:G89)</f>
        <v>0</v>
      </c>
      <c r="H90" s="12"/>
      <c r="I90" s="12"/>
      <c r="J90" s="87">
        <f>SUM(J81:J89)</f>
        <v>0</v>
      </c>
      <c r="K90" s="12"/>
      <c r="L90" s="12"/>
      <c r="M90" s="87">
        <f>SUM(M81:M89)</f>
        <v>0</v>
      </c>
      <c r="N90" s="87">
        <f>SUM(N81:N89)</f>
        <v>0</v>
      </c>
      <c r="O90" s="443"/>
      <c r="P90" s="387"/>
      <c r="Q90" s="443"/>
      <c r="R90" s="443"/>
    </row>
    <row r="91" spans="1:18" s="88" customFormat="1" ht="18">
      <c r="A91" s="86"/>
      <c r="B91" s="86" t="s">
        <v>133</v>
      </c>
      <c r="C91" s="137">
        <v>0.1</v>
      </c>
      <c r="D91" s="86"/>
      <c r="E91" s="12"/>
      <c r="F91" s="12"/>
      <c r="G91" s="12"/>
      <c r="H91" s="12"/>
      <c r="I91" s="12"/>
      <c r="J91" s="12"/>
      <c r="K91" s="12"/>
      <c r="L91" s="12"/>
      <c r="M91" s="12"/>
      <c r="N91" s="87">
        <f>N90*C91</f>
        <v>0</v>
      </c>
    </row>
    <row r="92" spans="1:18" s="88" customFormat="1" ht="18">
      <c r="A92" s="86"/>
      <c r="B92" s="86" t="s">
        <v>124</v>
      </c>
      <c r="C92" s="86"/>
      <c r="D92" s="86"/>
      <c r="E92" s="12"/>
      <c r="F92" s="12"/>
      <c r="G92" s="12"/>
      <c r="H92" s="12"/>
      <c r="I92" s="12"/>
      <c r="J92" s="12"/>
      <c r="K92" s="12"/>
      <c r="L92" s="12"/>
      <c r="M92" s="12"/>
      <c r="N92" s="87">
        <f>N90+N91</f>
        <v>0</v>
      </c>
    </row>
    <row r="93" spans="1:18" s="88" customFormat="1" ht="18">
      <c r="A93" s="86"/>
      <c r="B93" s="86" t="s">
        <v>134</v>
      </c>
      <c r="C93" s="137">
        <v>0.08</v>
      </c>
      <c r="D93" s="86"/>
      <c r="E93" s="12"/>
      <c r="F93" s="12"/>
      <c r="G93" s="12"/>
      <c r="H93" s="12"/>
      <c r="I93" s="12"/>
      <c r="J93" s="12"/>
      <c r="K93" s="12"/>
      <c r="L93" s="12"/>
      <c r="M93" s="12"/>
      <c r="N93" s="87">
        <f>N92*C93</f>
        <v>0</v>
      </c>
    </row>
    <row r="94" spans="1:18" s="88" customFormat="1" ht="18">
      <c r="A94" s="86"/>
      <c r="B94" s="86" t="s">
        <v>837</v>
      </c>
      <c r="C94" s="86"/>
      <c r="D94" s="86"/>
      <c r="E94" s="12"/>
      <c r="F94" s="12"/>
      <c r="G94" s="12"/>
      <c r="H94" s="12"/>
      <c r="I94" s="12"/>
      <c r="J94" s="12"/>
      <c r="K94" s="12"/>
      <c r="L94" s="12"/>
      <c r="M94" s="12"/>
      <c r="N94" s="87">
        <f>N92+N93</f>
        <v>0</v>
      </c>
    </row>
    <row r="95" spans="1:18" s="88" customFormat="1" ht="18">
      <c r="A95" s="406"/>
      <c r="B95" s="406" t="s">
        <v>618</v>
      </c>
      <c r="C95" s="406"/>
      <c r="D95" s="406"/>
      <c r="E95" s="407"/>
      <c r="F95" s="407"/>
      <c r="G95" s="407"/>
      <c r="H95" s="407"/>
      <c r="I95" s="407"/>
      <c r="J95" s="407"/>
      <c r="K95" s="407"/>
      <c r="L95" s="407"/>
      <c r="M95" s="407"/>
      <c r="N95" s="462">
        <f>N94+N79</f>
        <v>0</v>
      </c>
    </row>
    <row r="96" spans="1:18" ht="24" customHeight="1">
      <c r="A96" s="486" t="s">
        <v>838</v>
      </c>
      <c r="B96" s="486"/>
      <c r="C96" s="486"/>
      <c r="D96" s="486"/>
      <c r="E96" s="486"/>
      <c r="F96" s="486"/>
      <c r="G96" s="486"/>
      <c r="H96" s="486"/>
      <c r="I96" s="486"/>
      <c r="J96" s="486"/>
      <c r="K96" s="486"/>
      <c r="L96" s="486"/>
      <c r="M96" s="486"/>
      <c r="N96" s="486"/>
      <c r="O96" s="5"/>
      <c r="P96" s="5"/>
      <c r="Q96" s="5"/>
    </row>
    <row r="97" spans="1:21" s="24" customFormat="1" ht="19.5" customHeight="1">
      <c r="A97" s="45">
        <v>1</v>
      </c>
      <c r="B97" s="368" t="s">
        <v>488</v>
      </c>
      <c r="C97" s="45" t="s">
        <v>16</v>
      </c>
      <c r="D97" s="40">
        <v>1122</v>
      </c>
      <c r="E97" s="40">
        <v>0</v>
      </c>
      <c r="F97" s="40"/>
      <c r="G97" s="40">
        <f>D97*F97</f>
        <v>0</v>
      </c>
      <c r="H97" s="40">
        <v>2.5</v>
      </c>
      <c r="I97" s="40"/>
      <c r="J97" s="40">
        <f>D97*I97</f>
        <v>0</v>
      </c>
      <c r="K97" s="40">
        <v>0</v>
      </c>
      <c r="L97" s="40"/>
      <c r="M97" s="40">
        <f>D97*L97</f>
        <v>0</v>
      </c>
      <c r="N97" s="40">
        <f>G97+J97+M97</f>
        <v>0</v>
      </c>
      <c r="O97" s="33"/>
      <c r="P97" s="25"/>
      <c r="Q97" s="27"/>
      <c r="R97" s="207"/>
      <c r="S97" s="27"/>
      <c r="T97" s="27"/>
      <c r="U97" s="34"/>
    </row>
    <row r="98" spans="1:21" s="24" customFormat="1" ht="19.5" customHeight="1">
      <c r="A98" s="45">
        <v>2</v>
      </c>
      <c r="B98" s="368" t="s">
        <v>489</v>
      </c>
      <c r="C98" s="45" t="s">
        <v>13</v>
      </c>
      <c r="D98" s="40">
        <v>785.4</v>
      </c>
      <c r="E98" s="40">
        <v>0.312</v>
      </c>
      <c r="F98" s="40"/>
      <c r="G98" s="40">
        <f t="shared" ref="G98:G130" si="16">D98*F98</f>
        <v>0</v>
      </c>
      <c r="H98" s="40">
        <v>1.23</v>
      </c>
      <c r="I98" s="40"/>
      <c r="J98" s="40">
        <f t="shared" ref="J98:J130" si="17">D98*I98</f>
        <v>0</v>
      </c>
      <c r="K98" s="40">
        <v>0</v>
      </c>
      <c r="L98" s="40"/>
      <c r="M98" s="40">
        <f t="shared" ref="M98:M127" si="18">D98*L98</f>
        <v>0</v>
      </c>
      <c r="N98" s="40">
        <f>G98+J98+M98</f>
        <v>0</v>
      </c>
      <c r="O98" s="33"/>
      <c r="P98" s="25"/>
      <c r="Q98" s="27"/>
      <c r="R98" s="207"/>
      <c r="S98" s="27"/>
      <c r="T98" s="27"/>
      <c r="U98" s="34"/>
    </row>
    <row r="99" spans="1:21" s="24" customFormat="1" ht="36">
      <c r="A99" s="45">
        <v>3</v>
      </c>
      <c r="B99" s="368" t="s">
        <v>215</v>
      </c>
      <c r="C99" s="45" t="s">
        <v>13</v>
      </c>
      <c r="D99" s="40">
        <v>785.4</v>
      </c>
      <c r="E99" s="40">
        <v>28.350999999999996</v>
      </c>
      <c r="F99" s="40"/>
      <c r="G99" s="40">
        <f t="shared" si="16"/>
        <v>0</v>
      </c>
      <c r="H99" s="40">
        <v>0.58440000000000003</v>
      </c>
      <c r="I99" s="40"/>
      <c r="J99" s="40">
        <f t="shared" si="17"/>
        <v>0</v>
      </c>
      <c r="K99" s="40">
        <v>0.29170800000000002</v>
      </c>
      <c r="L99" s="40"/>
      <c r="M99" s="40">
        <f t="shared" si="18"/>
        <v>0</v>
      </c>
      <c r="N99" s="40">
        <f>G99+J99+M99</f>
        <v>0</v>
      </c>
      <c r="O99" s="33"/>
      <c r="P99" s="25"/>
      <c r="Q99" s="27"/>
      <c r="R99" s="207"/>
      <c r="S99" s="27"/>
      <c r="T99" s="27"/>
      <c r="U99" s="34"/>
    </row>
    <row r="100" spans="1:21" s="24" customFormat="1" ht="18">
      <c r="A100" s="45"/>
      <c r="B100" s="368" t="s">
        <v>490</v>
      </c>
      <c r="C100" s="45" t="s">
        <v>1</v>
      </c>
      <c r="D100" s="40">
        <v>112.31</v>
      </c>
      <c r="E100" s="40"/>
      <c r="F100" s="40"/>
      <c r="G100" s="40">
        <f t="shared" si="16"/>
        <v>0</v>
      </c>
      <c r="H100" s="40"/>
      <c r="I100" s="40"/>
      <c r="J100" s="40">
        <f t="shared" si="17"/>
        <v>0</v>
      </c>
      <c r="K100" s="40"/>
      <c r="L100" s="40"/>
      <c r="M100" s="40">
        <f t="shared" si="18"/>
        <v>0</v>
      </c>
      <c r="N100" s="40"/>
      <c r="O100" s="33"/>
      <c r="P100" s="25"/>
      <c r="Q100" s="27"/>
      <c r="R100" s="207"/>
      <c r="S100" s="27"/>
      <c r="T100" s="27"/>
      <c r="U100" s="34"/>
    </row>
    <row r="101" spans="1:21" s="24" customFormat="1" ht="18">
      <c r="A101" s="45"/>
      <c r="B101" s="368" t="s">
        <v>491</v>
      </c>
      <c r="C101" s="45" t="s">
        <v>1</v>
      </c>
      <c r="D101" s="40">
        <v>74.930000000000007</v>
      </c>
      <c r="E101" s="40"/>
      <c r="F101" s="40"/>
      <c r="G101" s="40">
        <f t="shared" si="16"/>
        <v>0</v>
      </c>
      <c r="H101" s="40"/>
      <c r="I101" s="40"/>
      <c r="J101" s="40">
        <f t="shared" si="17"/>
        <v>0</v>
      </c>
      <c r="K101" s="40"/>
      <c r="L101" s="40"/>
      <c r="M101" s="40">
        <f t="shared" si="18"/>
        <v>0</v>
      </c>
      <c r="N101" s="40"/>
      <c r="O101" s="33"/>
      <c r="P101" s="25"/>
      <c r="Q101" s="27"/>
      <c r="R101" s="207"/>
      <c r="S101" s="27"/>
      <c r="T101" s="27"/>
      <c r="U101" s="34"/>
    </row>
    <row r="102" spans="1:21" s="24" customFormat="1" ht="18">
      <c r="A102" s="45"/>
      <c r="B102" s="368" t="s">
        <v>492</v>
      </c>
      <c r="C102" s="45" t="s">
        <v>1</v>
      </c>
      <c r="D102" s="40">
        <v>0.94</v>
      </c>
      <c r="E102" s="40"/>
      <c r="F102" s="40"/>
      <c r="G102" s="40">
        <f t="shared" si="16"/>
        <v>0</v>
      </c>
      <c r="H102" s="40"/>
      <c r="I102" s="40"/>
      <c r="J102" s="40">
        <f t="shared" si="17"/>
        <v>0</v>
      </c>
      <c r="K102" s="40"/>
      <c r="L102" s="40"/>
      <c r="M102" s="40">
        <f t="shared" si="18"/>
        <v>0</v>
      </c>
      <c r="N102" s="40"/>
      <c r="O102" s="33"/>
      <c r="P102" s="25"/>
      <c r="Q102" s="27"/>
      <c r="R102" s="207"/>
      <c r="S102" s="27"/>
      <c r="T102" s="27"/>
      <c r="U102" s="34"/>
    </row>
    <row r="103" spans="1:21" s="24" customFormat="1" ht="19.5" customHeight="1">
      <c r="A103" s="45">
        <v>4</v>
      </c>
      <c r="B103" s="368" t="s">
        <v>216</v>
      </c>
      <c r="C103" s="45" t="s">
        <v>13</v>
      </c>
      <c r="D103" s="40">
        <v>142.5</v>
      </c>
      <c r="E103" s="136">
        <v>0</v>
      </c>
      <c r="F103" s="136"/>
      <c r="G103" s="40">
        <f t="shared" si="16"/>
        <v>0</v>
      </c>
      <c r="H103" s="136">
        <v>3.2721</v>
      </c>
      <c r="I103" s="136"/>
      <c r="J103" s="40">
        <f t="shared" si="17"/>
        <v>0</v>
      </c>
      <c r="K103" s="136">
        <v>0</v>
      </c>
      <c r="L103" s="136"/>
      <c r="M103" s="40">
        <f t="shared" si="18"/>
        <v>0</v>
      </c>
      <c r="N103" s="40">
        <f t="shared" ref="N103:N127" si="19">G103+J103+M103</f>
        <v>0</v>
      </c>
      <c r="O103" s="33"/>
      <c r="P103" s="25"/>
      <c r="Q103" s="27"/>
      <c r="R103" s="207"/>
      <c r="S103" s="27"/>
      <c r="T103" s="27"/>
      <c r="U103" s="34"/>
    </row>
    <row r="104" spans="1:21" s="24" customFormat="1" ht="36">
      <c r="A104" s="45">
        <v>5</v>
      </c>
      <c r="B104" s="368" t="s">
        <v>609</v>
      </c>
      <c r="C104" s="45" t="s">
        <v>13</v>
      </c>
      <c r="D104" s="40">
        <v>142.5</v>
      </c>
      <c r="E104" s="136">
        <v>0.95206000000000002</v>
      </c>
      <c r="F104" s="136"/>
      <c r="G104" s="40">
        <f t="shared" si="16"/>
        <v>0</v>
      </c>
      <c r="H104" s="136">
        <v>6.5442</v>
      </c>
      <c r="I104" s="136"/>
      <c r="J104" s="40">
        <f t="shared" si="17"/>
        <v>0</v>
      </c>
      <c r="K104" s="136">
        <v>0.32400000000000001</v>
      </c>
      <c r="L104" s="136"/>
      <c r="M104" s="40">
        <f t="shared" si="18"/>
        <v>0</v>
      </c>
      <c r="N104" s="40">
        <f t="shared" ref="N104" si="20">G104+J104+M104</f>
        <v>0</v>
      </c>
      <c r="O104" s="33"/>
      <c r="P104" s="25"/>
      <c r="Q104" s="27"/>
      <c r="R104" s="207"/>
      <c r="S104" s="27"/>
      <c r="T104" s="27"/>
      <c r="U104" s="34"/>
    </row>
    <row r="105" spans="1:21" s="37" customFormat="1" ht="19.5">
      <c r="A105" s="45"/>
      <c r="B105" s="368" t="s">
        <v>496</v>
      </c>
      <c r="C105" s="45" t="s">
        <v>14</v>
      </c>
      <c r="D105" s="46">
        <v>3.86</v>
      </c>
      <c r="E105" s="58"/>
      <c r="F105" s="58"/>
      <c r="G105" s="40">
        <f t="shared" si="16"/>
        <v>0</v>
      </c>
      <c r="H105" s="58"/>
      <c r="I105" s="58"/>
      <c r="J105" s="40">
        <f t="shared" si="17"/>
        <v>0</v>
      </c>
      <c r="K105" s="58"/>
      <c r="L105" s="58"/>
      <c r="M105" s="40">
        <f t="shared" si="18"/>
        <v>0</v>
      </c>
      <c r="N105" s="40"/>
      <c r="O105" s="33"/>
      <c r="P105" s="25"/>
      <c r="Q105" s="27"/>
      <c r="R105" s="207"/>
    </row>
    <row r="106" spans="1:21" s="37" customFormat="1" ht="19.5">
      <c r="A106" s="45"/>
      <c r="B106" s="368" t="s">
        <v>478</v>
      </c>
      <c r="C106" s="45" t="s">
        <v>14</v>
      </c>
      <c r="D106" s="46">
        <v>2.2799999999999998</v>
      </c>
      <c r="E106" s="58"/>
      <c r="F106" s="58"/>
      <c r="G106" s="40">
        <f t="shared" si="16"/>
        <v>0</v>
      </c>
      <c r="H106" s="58"/>
      <c r="I106" s="58"/>
      <c r="J106" s="40">
        <f t="shared" si="17"/>
        <v>0</v>
      </c>
      <c r="K106" s="58"/>
      <c r="L106" s="58"/>
      <c r="M106" s="40">
        <f t="shared" si="18"/>
        <v>0</v>
      </c>
      <c r="N106" s="40"/>
      <c r="O106" s="33"/>
      <c r="P106" s="25"/>
      <c r="Q106" s="27"/>
      <c r="R106" s="207"/>
    </row>
    <row r="107" spans="1:21" s="24" customFormat="1" ht="19.5" customHeight="1">
      <c r="A107" s="45">
        <v>6</v>
      </c>
      <c r="B107" s="368" t="s">
        <v>221</v>
      </c>
      <c r="C107" s="45" t="s">
        <v>16</v>
      </c>
      <c r="D107" s="40">
        <v>43</v>
      </c>
      <c r="E107" s="58">
        <v>48</v>
      </c>
      <c r="F107" s="58"/>
      <c r="G107" s="40">
        <f t="shared" si="16"/>
        <v>0</v>
      </c>
      <c r="H107" s="58">
        <v>50</v>
      </c>
      <c r="I107" s="58"/>
      <c r="J107" s="40">
        <f t="shared" si="17"/>
        <v>0</v>
      </c>
      <c r="K107" s="58">
        <v>45</v>
      </c>
      <c r="L107" s="58"/>
      <c r="M107" s="40">
        <f t="shared" si="18"/>
        <v>0</v>
      </c>
      <c r="N107" s="40">
        <f t="shared" si="19"/>
        <v>0</v>
      </c>
      <c r="O107" s="33"/>
      <c r="P107" s="25"/>
      <c r="Q107" s="27"/>
      <c r="R107" s="207"/>
      <c r="S107" s="27"/>
      <c r="T107" s="27"/>
      <c r="U107" s="34"/>
    </row>
    <row r="108" spans="1:21" s="24" customFormat="1" ht="39.950000000000003" customHeight="1">
      <c r="A108" s="45">
        <v>7</v>
      </c>
      <c r="B108" s="368" t="s">
        <v>126</v>
      </c>
      <c r="C108" s="45" t="s">
        <v>14</v>
      </c>
      <c r="D108" s="40">
        <v>1646.4</v>
      </c>
      <c r="E108" s="58">
        <v>1.0799999999999998E-3</v>
      </c>
      <c r="F108" s="58"/>
      <c r="G108" s="40">
        <f t="shared" si="16"/>
        <v>0</v>
      </c>
      <c r="H108" s="58">
        <v>0.16200000000000001</v>
      </c>
      <c r="I108" s="58"/>
      <c r="J108" s="40">
        <f t="shared" si="17"/>
        <v>0</v>
      </c>
      <c r="K108" s="58">
        <v>2.4578800000000003</v>
      </c>
      <c r="L108" s="58"/>
      <c r="M108" s="40">
        <f t="shared" si="18"/>
        <v>0</v>
      </c>
      <c r="N108" s="40">
        <f t="shared" si="19"/>
        <v>0</v>
      </c>
      <c r="O108" s="33"/>
      <c r="P108" s="25"/>
      <c r="Q108" s="27"/>
      <c r="R108" s="207"/>
      <c r="S108" s="27"/>
      <c r="T108" s="27"/>
      <c r="U108" s="34"/>
    </row>
    <row r="109" spans="1:21" s="24" customFormat="1" ht="39.950000000000003" customHeight="1">
      <c r="A109" s="45">
        <v>8</v>
      </c>
      <c r="B109" s="368" t="s">
        <v>127</v>
      </c>
      <c r="C109" s="45" t="s">
        <v>14</v>
      </c>
      <c r="D109" s="40">
        <v>216.72</v>
      </c>
      <c r="E109" s="58">
        <v>1.0799999999999998E-3</v>
      </c>
      <c r="F109" s="58"/>
      <c r="G109" s="40">
        <f t="shared" si="16"/>
        <v>0</v>
      </c>
      <c r="H109" s="58">
        <v>18.102</v>
      </c>
      <c r="I109" s="58"/>
      <c r="J109" s="40">
        <f t="shared" si="17"/>
        <v>0</v>
      </c>
      <c r="K109" s="58">
        <v>2.4578799999999994</v>
      </c>
      <c r="L109" s="58"/>
      <c r="M109" s="40">
        <f t="shared" si="18"/>
        <v>0</v>
      </c>
      <c r="N109" s="40">
        <f t="shared" si="19"/>
        <v>0</v>
      </c>
      <c r="O109" s="33"/>
      <c r="P109" s="25"/>
      <c r="Q109" s="27"/>
      <c r="R109" s="207"/>
      <c r="S109" s="27"/>
      <c r="T109" s="27"/>
      <c r="U109" s="34"/>
    </row>
    <row r="110" spans="1:21" s="24" customFormat="1" ht="36">
      <c r="A110" s="45">
        <v>9</v>
      </c>
      <c r="B110" s="368" t="s">
        <v>217</v>
      </c>
      <c r="C110" s="45" t="s">
        <v>1</v>
      </c>
      <c r="D110" s="40">
        <v>3786.24</v>
      </c>
      <c r="E110" s="58">
        <v>0</v>
      </c>
      <c r="F110" s="58"/>
      <c r="G110" s="40">
        <f t="shared" si="16"/>
        <v>0</v>
      </c>
      <c r="H110" s="58">
        <v>0</v>
      </c>
      <c r="I110" s="58"/>
      <c r="J110" s="40">
        <f t="shared" si="17"/>
        <v>0</v>
      </c>
      <c r="K110" s="58">
        <v>7.46</v>
      </c>
      <c r="L110" s="58"/>
      <c r="M110" s="40">
        <f t="shared" si="18"/>
        <v>0</v>
      </c>
      <c r="N110" s="40">
        <f t="shared" si="19"/>
        <v>0</v>
      </c>
      <c r="O110" s="33"/>
      <c r="P110" s="25"/>
      <c r="Q110" s="27"/>
      <c r="R110" s="207"/>
      <c r="S110" s="27"/>
      <c r="T110" s="27"/>
    </row>
    <row r="111" spans="1:21" s="37" customFormat="1" ht="39.950000000000003" customHeight="1">
      <c r="A111" s="45">
        <v>10</v>
      </c>
      <c r="B111" s="368" t="s">
        <v>10</v>
      </c>
      <c r="C111" s="45" t="s">
        <v>14</v>
      </c>
      <c r="D111" s="46">
        <v>157.08000000000001</v>
      </c>
      <c r="E111" s="58">
        <v>29.699999999999996</v>
      </c>
      <c r="F111" s="58"/>
      <c r="G111" s="40">
        <f t="shared" si="16"/>
        <v>0</v>
      </c>
      <c r="H111" s="58">
        <v>10.680000000000001</v>
      </c>
      <c r="I111" s="58"/>
      <c r="J111" s="40">
        <f t="shared" si="17"/>
        <v>0</v>
      </c>
      <c r="K111" s="58">
        <v>0</v>
      </c>
      <c r="L111" s="58"/>
      <c r="M111" s="40">
        <f t="shared" si="18"/>
        <v>0</v>
      </c>
      <c r="N111" s="40">
        <f t="shared" si="19"/>
        <v>0</v>
      </c>
      <c r="O111" s="33"/>
      <c r="P111" s="25"/>
      <c r="Q111" s="27"/>
      <c r="R111" s="207"/>
    </row>
    <row r="112" spans="1:21" s="37" customFormat="1" ht="19.5">
      <c r="A112" s="45"/>
      <c r="B112" s="368" t="s">
        <v>496</v>
      </c>
      <c r="C112" s="45" t="s">
        <v>14</v>
      </c>
      <c r="D112" s="46">
        <v>172.79</v>
      </c>
      <c r="E112" s="58"/>
      <c r="F112" s="58"/>
      <c r="G112" s="40">
        <f t="shared" si="16"/>
        <v>0</v>
      </c>
      <c r="H112" s="58"/>
      <c r="I112" s="58"/>
      <c r="J112" s="40">
        <f t="shared" si="17"/>
        <v>0</v>
      </c>
      <c r="K112" s="58"/>
      <c r="L112" s="58"/>
      <c r="M112" s="40">
        <f t="shared" si="18"/>
        <v>0</v>
      </c>
      <c r="N112" s="40"/>
      <c r="O112" s="33"/>
      <c r="P112" s="25"/>
      <c r="Q112" s="27"/>
      <c r="R112" s="207"/>
    </row>
    <row r="113" spans="1:20" s="37" customFormat="1" ht="39.950000000000003" customHeight="1">
      <c r="A113" s="45">
        <v>11</v>
      </c>
      <c r="B113" s="368" t="s">
        <v>394</v>
      </c>
      <c r="C113" s="45" t="s">
        <v>14</v>
      </c>
      <c r="D113" s="46">
        <v>677.6</v>
      </c>
      <c r="E113" s="58">
        <v>30.8</v>
      </c>
      <c r="F113" s="58"/>
      <c r="G113" s="40">
        <f t="shared" si="16"/>
        <v>0</v>
      </c>
      <c r="H113" s="58">
        <v>10.799999999999999</v>
      </c>
      <c r="I113" s="58"/>
      <c r="J113" s="40">
        <f t="shared" si="17"/>
        <v>0</v>
      </c>
      <c r="K113" s="58">
        <v>0</v>
      </c>
      <c r="L113" s="58"/>
      <c r="M113" s="40">
        <f t="shared" si="18"/>
        <v>0</v>
      </c>
      <c r="N113" s="40">
        <f t="shared" si="19"/>
        <v>0</v>
      </c>
      <c r="O113" s="33"/>
      <c r="P113" s="25"/>
      <c r="Q113" s="27"/>
      <c r="R113" s="207"/>
    </row>
    <row r="114" spans="1:20" s="37" customFormat="1" ht="19.5">
      <c r="A114" s="45"/>
      <c r="B114" s="368" t="s">
        <v>478</v>
      </c>
      <c r="C114" s="45" t="s">
        <v>14</v>
      </c>
      <c r="D114" s="46">
        <v>745.36</v>
      </c>
      <c r="E114" s="58"/>
      <c r="F114" s="58"/>
      <c r="G114" s="40">
        <f t="shared" si="16"/>
        <v>0</v>
      </c>
      <c r="H114" s="58"/>
      <c r="I114" s="58"/>
      <c r="J114" s="40">
        <f t="shared" si="17"/>
        <v>0</v>
      </c>
      <c r="K114" s="58"/>
      <c r="L114" s="58"/>
      <c r="M114" s="40">
        <f t="shared" si="18"/>
        <v>0</v>
      </c>
      <c r="N114" s="40"/>
      <c r="O114" s="33"/>
      <c r="P114" s="25"/>
      <c r="Q114" s="27"/>
      <c r="R114" s="207"/>
    </row>
    <row r="115" spans="1:20" s="37" customFormat="1" ht="39.950000000000003" customHeight="1">
      <c r="A115" s="45">
        <v>12</v>
      </c>
      <c r="B115" s="368" t="s">
        <v>12</v>
      </c>
      <c r="C115" s="45" t="s">
        <v>14</v>
      </c>
      <c r="D115" s="46">
        <v>2</v>
      </c>
      <c r="E115" s="58">
        <v>20.779999999999998</v>
      </c>
      <c r="F115" s="58"/>
      <c r="G115" s="40">
        <f t="shared" si="16"/>
        <v>0</v>
      </c>
      <c r="H115" s="58">
        <v>6.9420000000000002</v>
      </c>
      <c r="I115" s="58"/>
      <c r="J115" s="40">
        <f t="shared" si="17"/>
        <v>0</v>
      </c>
      <c r="K115" s="58">
        <v>1.48</v>
      </c>
      <c r="L115" s="58"/>
      <c r="M115" s="40">
        <f t="shared" si="18"/>
        <v>0</v>
      </c>
      <c r="N115" s="40">
        <f t="shared" si="19"/>
        <v>0</v>
      </c>
      <c r="O115" s="33"/>
      <c r="P115" s="25"/>
      <c r="Q115" s="27"/>
      <c r="R115" s="207"/>
    </row>
    <row r="116" spans="1:20" s="37" customFormat="1" ht="19.5">
      <c r="A116" s="45"/>
      <c r="B116" s="368" t="s">
        <v>497</v>
      </c>
      <c r="C116" s="45" t="s">
        <v>14</v>
      </c>
      <c r="D116" s="46">
        <v>2.2999999999999998</v>
      </c>
      <c r="E116" s="58"/>
      <c r="F116" s="58"/>
      <c r="G116" s="40">
        <f t="shared" si="16"/>
        <v>0</v>
      </c>
      <c r="H116" s="58"/>
      <c r="I116" s="58"/>
      <c r="J116" s="40">
        <f t="shared" si="17"/>
        <v>0</v>
      </c>
      <c r="K116" s="58"/>
      <c r="L116" s="58"/>
      <c r="M116" s="40">
        <f t="shared" si="18"/>
        <v>0</v>
      </c>
      <c r="N116" s="40"/>
      <c r="O116" s="33"/>
      <c r="P116" s="25"/>
      <c r="Q116" s="27"/>
      <c r="R116" s="207"/>
    </row>
    <row r="117" spans="1:20" s="37" customFormat="1" ht="20.100000000000001" customHeight="1">
      <c r="A117" s="45">
        <v>13</v>
      </c>
      <c r="B117" s="368" t="s">
        <v>396</v>
      </c>
      <c r="C117" s="45" t="s">
        <v>14</v>
      </c>
      <c r="D117" s="46">
        <v>853.8599999999999</v>
      </c>
      <c r="E117" s="58">
        <v>14.95</v>
      </c>
      <c r="F117" s="58"/>
      <c r="G117" s="40">
        <f t="shared" si="16"/>
        <v>0</v>
      </c>
      <c r="H117" s="58">
        <v>0</v>
      </c>
      <c r="I117" s="58"/>
      <c r="J117" s="40">
        <f t="shared" si="17"/>
        <v>0</v>
      </c>
      <c r="K117" s="58">
        <v>0.20027519999999999</v>
      </c>
      <c r="L117" s="58"/>
      <c r="M117" s="40">
        <f t="shared" si="18"/>
        <v>0</v>
      </c>
      <c r="N117" s="40">
        <f t="shared" si="19"/>
        <v>0</v>
      </c>
      <c r="O117" s="33"/>
      <c r="P117" s="25"/>
      <c r="Q117" s="27"/>
      <c r="R117" s="207"/>
    </row>
    <row r="118" spans="1:20" s="37" customFormat="1" ht="20.100000000000001" customHeight="1">
      <c r="A118" s="45"/>
      <c r="B118" s="368" t="s">
        <v>498</v>
      </c>
      <c r="C118" s="45" t="s">
        <v>14</v>
      </c>
      <c r="D118" s="46">
        <v>981.94</v>
      </c>
      <c r="E118" s="58"/>
      <c r="F118" s="58"/>
      <c r="G118" s="40">
        <f t="shared" si="16"/>
        <v>0</v>
      </c>
      <c r="H118" s="58"/>
      <c r="I118" s="58"/>
      <c r="J118" s="40">
        <f t="shared" si="17"/>
        <v>0</v>
      </c>
      <c r="K118" s="58"/>
      <c r="L118" s="58"/>
      <c r="M118" s="40">
        <f t="shared" si="18"/>
        <v>0</v>
      </c>
      <c r="N118" s="40"/>
      <c r="O118" s="33"/>
      <c r="P118" s="25"/>
      <c r="Q118" s="27"/>
      <c r="R118" s="207"/>
    </row>
    <row r="119" spans="1:20" s="37" customFormat="1" ht="39.950000000000003" customHeight="1">
      <c r="A119" s="45">
        <v>14</v>
      </c>
      <c r="B119" s="369" t="s">
        <v>218</v>
      </c>
      <c r="C119" s="45" t="s">
        <v>15</v>
      </c>
      <c r="D119" s="46">
        <v>3</v>
      </c>
      <c r="E119" s="87">
        <v>533.99523364999993</v>
      </c>
      <c r="F119" s="87"/>
      <c r="G119" s="40">
        <f t="shared" si="16"/>
        <v>0</v>
      </c>
      <c r="H119" s="87">
        <v>40.440060000000003</v>
      </c>
      <c r="I119" s="87"/>
      <c r="J119" s="40">
        <f t="shared" si="17"/>
        <v>0</v>
      </c>
      <c r="K119" s="87">
        <v>18.159876000000001</v>
      </c>
      <c r="L119" s="87"/>
      <c r="M119" s="40">
        <f t="shared" si="18"/>
        <v>0</v>
      </c>
      <c r="N119" s="40">
        <f t="shared" si="19"/>
        <v>0</v>
      </c>
      <c r="O119" s="33"/>
      <c r="P119" s="25"/>
      <c r="Q119" s="27"/>
      <c r="R119" s="207"/>
    </row>
    <row r="120" spans="1:20" s="37" customFormat="1" ht="19.5">
      <c r="A120" s="45"/>
      <c r="B120" s="369" t="s">
        <v>485</v>
      </c>
      <c r="C120" s="45" t="s">
        <v>14</v>
      </c>
      <c r="D120" s="46">
        <v>0.3</v>
      </c>
      <c r="E120" s="87"/>
      <c r="F120" s="87"/>
      <c r="G120" s="40">
        <f t="shared" si="16"/>
        <v>0</v>
      </c>
      <c r="H120" s="87"/>
      <c r="I120" s="87"/>
      <c r="J120" s="40">
        <f t="shared" si="17"/>
        <v>0</v>
      </c>
      <c r="K120" s="87"/>
      <c r="L120" s="87"/>
      <c r="M120" s="40">
        <f t="shared" si="18"/>
        <v>0</v>
      </c>
      <c r="N120" s="40"/>
      <c r="O120" s="33"/>
      <c r="P120" s="25"/>
      <c r="Q120" s="27"/>
      <c r="R120" s="207"/>
    </row>
    <row r="121" spans="1:20" s="37" customFormat="1" ht="36">
      <c r="A121" s="45">
        <v>15</v>
      </c>
      <c r="B121" s="368" t="s">
        <v>219</v>
      </c>
      <c r="C121" s="45" t="s">
        <v>16</v>
      </c>
      <c r="D121" s="46">
        <v>2420</v>
      </c>
      <c r="E121" s="87">
        <v>66.518679999999989</v>
      </c>
      <c r="F121" s="87"/>
      <c r="G121" s="40">
        <f t="shared" si="16"/>
        <v>0</v>
      </c>
      <c r="H121" s="87">
        <v>1.2765</v>
      </c>
      <c r="I121" s="87"/>
      <c r="J121" s="40">
        <f t="shared" si="17"/>
        <v>0</v>
      </c>
      <c r="K121" s="87">
        <v>0.43599999999999994</v>
      </c>
      <c r="L121" s="87"/>
      <c r="M121" s="40">
        <f t="shared" si="18"/>
        <v>0</v>
      </c>
      <c r="N121" s="40">
        <f t="shared" si="19"/>
        <v>0</v>
      </c>
      <c r="O121" s="33"/>
      <c r="P121" s="25"/>
      <c r="Q121" s="27"/>
      <c r="R121" s="207"/>
    </row>
    <row r="122" spans="1:20" s="37" customFormat="1" ht="18">
      <c r="A122" s="45"/>
      <c r="B122" s="368" t="s">
        <v>500</v>
      </c>
      <c r="C122" s="45" t="s">
        <v>16</v>
      </c>
      <c r="D122" s="46">
        <v>2444.1999999999998</v>
      </c>
      <c r="E122" s="87"/>
      <c r="F122" s="87"/>
      <c r="G122" s="40">
        <f t="shared" si="16"/>
        <v>0</v>
      </c>
      <c r="H122" s="87"/>
      <c r="I122" s="87"/>
      <c r="J122" s="40">
        <f t="shared" si="17"/>
        <v>0</v>
      </c>
      <c r="K122" s="87"/>
      <c r="L122" s="87"/>
      <c r="M122" s="40">
        <f t="shared" si="18"/>
        <v>0</v>
      </c>
      <c r="N122" s="40"/>
      <c r="O122" s="33"/>
      <c r="P122" s="25"/>
      <c r="Q122" s="27"/>
      <c r="R122" s="207"/>
    </row>
    <row r="123" spans="1:20" s="24" customFormat="1" ht="20.100000000000001" customHeight="1">
      <c r="A123" s="45">
        <v>16</v>
      </c>
      <c r="B123" s="368" t="s">
        <v>136</v>
      </c>
      <c r="C123" s="45" t="s">
        <v>15</v>
      </c>
      <c r="D123" s="47">
        <v>2</v>
      </c>
      <c r="E123" s="87">
        <v>1544.432</v>
      </c>
      <c r="F123" s="87"/>
      <c r="G123" s="40">
        <f t="shared" si="16"/>
        <v>0</v>
      </c>
      <c r="H123" s="87">
        <v>46.56</v>
      </c>
      <c r="I123" s="87"/>
      <c r="J123" s="40">
        <f t="shared" si="17"/>
        <v>0</v>
      </c>
      <c r="K123" s="87">
        <v>3.04</v>
      </c>
      <c r="L123" s="87"/>
      <c r="M123" s="40">
        <f t="shared" si="18"/>
        <v>0</v>
      </c>
      <c r="N123" s="40">
        <f t="shared" si="19"/>
        <v>0</v>
      </c>
      <c r="O123" s="33"/>
      <c r="P123" s="25"/>
      <c r="Q123" s="27"/>
      <c r="R123" s="207"/>
      <c r="S123" s="27"/>
      <c r="T123" s="27"/>
    </row>
    <row r="124" spans="1:20" s="24" customFormat="1" ht="20.100000000000001" customHeight="1">
      <c r="A124" s="45">
        <v>17</v>
      </c>
      <c r="B124" s="368" t="s">
        <v>19</v>
      </c>
      <c r="C124" s="45" t="s">
        <v>15</v>
      </c>
      <c r="D124" s="40">
        <v>1</v>
      </c>
      <c r="E124" s="87">
        <v>265.10000000000002</v>
      </c>
      <c r="F124" s="87"/>
      <c r="G124" s="40">
        <f t="shared" si="16"/>
        <v>0</v>
      </c>
      <c r="H124" s="87">
        <v>9.48</v>
      </c>
      <c r="I124" s="87"/>
      <c r="J124" s="40">
        <f t="shared" si="17"/>
        <v>0</v>
      </c>
      <c r="K124" s="87">
        <v>0.24</v>
      </c>
      <c r="L124" s="87"/>
      <c r="M124" s="40">
        <f t="shared" si="18"/>
        <v>0</v>
      </c>
      <c r="N124" s="40">
        <f t="shared" si="19"/>
        <v>0</v>
      </c>
      <c r="O124" s="33"/>
      <c r="P124" s="25"/>
      <c r="Q124" s="27"/>
      <c r="R124" s="207"/>
    </row>
    <row r="125" spans="1:20" s="24" customFormat="1" ht="20.100000000000001" customHeight="1">
      <c r="A125" s="45">
        <v>18</v>
      </c>
      <c r="B125" s="370" t="s">
        <v>456</v>
      </c>
      <c r="C125" s="45" t="s">
        <v>15</v>
      </c>
      <c r="D125" s="43">
        <v>2</v>
      </c>
      <c r="E125" s="58">
        <v>944.32</v>
      </c>
      <c r="F125" s="58"/>
      <c r="G125" s="40">
        <f t="shared" si="16"/>
        <v>0</v>
      </c>
      <c r="H125" s="58">
        <v>28.259999999999998</v>
      </c>
      <c r="I125" s="58"/>
      <c r="J125" s="40">
        <f t="shared" si="17"/>
        <v>0</v>
      </c>
      <c r="K125" s="58">
        <v>7.48</v>
      </c>
      <c r="L125" s="58"/>
      <c r="M125" s="40">
        <f t="shared" si="18"/>
        <v>0</v>
      </c>
      <c r="N125" s="40">
        <f t="shared" si="19"/>
        <v>0</v>
      </c>
      <c r="O125" s="33"/>
      <c r="P125" s="25"/>
      <c r="Q125" s="27"/>
      <c r="R125" s="207"/>
    </row>
    <row r="126" spans="1:20" s="24" customFormat="1" ht="20.100000000000001" customHeight="1">
      <c r="A126" s="45">
        <v>19</v>
      </c>
      <c r="B126" s="368" t="s">
        <v>18</v>
      </c>
      <c r="C126" s="45" t="s">
        <v>15</v>
      </c>
      <c r="D126" s="47">
        <v>6</v>
      </c>
      <c r="E126" s="58">
        <v>89.36</v>
      </c>
      <c r="F126" s="58"/>
      <c r="G126" s="40">
        <f t="shared" si="16"/>
        <v>0</v>
      </c>
      <c r="H126" s="58">
        <v>7.5</v>
      </c>
      <c r="I126" s="58"/>
      <c r="J126" s="40">
        <f t="shared" si="17"/>
        <v>0</v>
      </c>
      <c r="K126" s="58">
        <v>3.4</v>
      </c>
      <c r="L126" s="58"/>
      <c r="M126" s="40">
        <f t="shared" si="18"/>
        <v>0</v>
      </c>
      <c r="N126" s="40">
        <f t="shared" si="19"/>
        <v>0</v>
      </c>
      <c r="O126" s="33"/>
      <c r="P126" s="25"/>
      <c r="Q126" s="27"/>
      <c r="R126" s="207"/>
      <c r="S126" s="27"/>
      <c r="T126" s="27"/>
    </row>
    <row r="127" spans="1:20" s="24" customFormat="1" ht="36">
      <c r="A127" s="45">
        <v>20</v>
      </c>
      <c r="B127" s="368" t="s">
        <v>220</v>
      </c>
      <c r="C127" s="45" t="s">
        <v>15</v>
      </c>
      <c r="D127" s="47">
        <v>6</v>
      </c>
      <c r="E127" s="58">
        <v>45.7853742</v>
      </c>
      <c r="F127" s="58"/>
      <c r="G127" s="40">
        <f t="shared" si="16"/>
        <v>0</v>
      </c>
      <c r="H127" s="58">
        <v>82.800000000000011</v>
      </c>
      <c r="I127" s="58"/>
      <c r="J127" s="40">
        <f t="shared" si="17"/>
        <v>0</v>
      </c>
      <c r="K127" s="58">
        <v>21.08</v>
      </c>
      <c r="L127" s="58"/>
      <c r="M127" s="40">
        <f t="shared" si="18"/>
        <v>0</v>
      </c>
      <c r="N127" s="40">
        <f t="shared" si="19"/>
        <v>0</v>
      </c>
      <c r="O127" s="33"/>
      <c r="P127" s="25"/>
      <c r="Q127" s="27"/>
      <c r="R127" s="207"/>
      <c r="S127" s="27"/>
      <c r="T127" s="27"/>
    </row>
    <row r="128" spans="1:20" s="24" customFormat="1" ht="18">
      <c r="A128" s="45"/>
      <c r="B128" s="368" t="s">
        <v>494</v>
      </c>
      <c r="C128" s="45" t="s">
        <v>149</v>
      </c>
      <c r="D128" s="47">
        <v>3.72</v>
      </c>
      <c r="E128" s="58"/>
      <c r="F128" s="58"/>
      <c r="G128" s="40"/>
      <c r="H128" s="58"/>
      <c r="I128" s="58"/>
      <c r="J128" s="40"/>
      <c r="K128" s="58"/>
      <c r="L128" s="58"/>
      <c r="M128" s="40"/>
      <c r="N128" s="40"/>
      <c r="O128" s="33"/>
      <c r="P128" s="25"/>
      <c r="Q128" s="27"/>
      <c r="R128" s="207"/>
      <c r="S128" s="27"/>
      <c r="T128" s="27"/>
    </row>
    <row r="129" spans="1:20" s="24" customFormat="1" ht="18">
      <c r="A129" s="45"/>
      <c r="B129" s="368" t="s">
        <v>492</v>
      </c>
      <c r="C129" s="45" t="s">
        <v>493</v>
      </c>
      <c r="D129" s="47">
        <v>34.200000000000003</v>
      </c>
      <c r="E129" s="58"/>
      <c r="F129" s="58"/>
      <c r="G129" s="40"/>
      <c r="H129" s="58"/>
      <c r="I129" s="58"/>
      <c r="J129" s="40"/>
      <c r="K129" s="58"/>
      <c r="L129" s="58"/>
      <c r="M129" s="40"/>
      <c r="N129" s="40"/>
      <c r="O129" s="33"/>
      <c r="P129" s="25"/>
      <c r="Q129" s="27"/>
      <c r="R129" s="207"/>
      <c r="S129" s="27"/>
      <c r="T129" s="27"/>
    </row>
    <row r="130" spans="1:20" s="24" customFormat="1" ht="19.5">
      <c r="A130" s="45"/>
      <c r="B130" s="368" t="s">
        <v>495</v>
      </c>
      <c r="C130" s="45" t="s">
        <v>14</v>
      </c>
      <c r="D130" s="47">
        <v>0.18</v>
      </c>
      <c r="E130" s="58"/>
      <c r="F130" s="58"/>
      <c r="G130" s="40"/>
      <c r="H130" s="58"/>
      <c r="I130" s="58"/>
      <c r="J130" s="40"/>
      <c r="K130" s="58"/>
      <c r="L130" s="58"/>
      <c r="M130" s="40"/>
      <c r="N130" s="40"/>
      <c r="O130" s="33"/>
      <c r="P130" s="25"/>
      <c r="Q130" s="27"/>
      <c r="R130" s="207"/>
      <c r="S130" s="27"/>
      <c r="T130" s="27"/>
    </row>
    <row r="131" spans="1:20" s="88" customFormat="1" ht="18">
      <c r="A131" s="86"/>
      <c r="B131" s="86" t="s">
        <v>124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7">
        <f>SUM(N97:N127)</f>
        <v>0</v>
      </c>
      <c r="O131" s="443"/>
      <c r="R131" s="443"/>
    </row>
    <row r="132" spans="1:20" s="88" customFormat="1" ht="18">
      <c r="A132" s="86"/>
      <c r="B132" s="86" t="s">
        <v>133</v>
      </c>
      <c r="C132" s="137">
        <v>0.1</v>
      </c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7">
        <f>N131*C132</f>
        <v>0</v>
      </c>
    </row>
    <row r="133" spans="1:20" s="88" customFormat="1" ht="18">
      <c r="A133" s="86"/>
      <c r="B133" s="86" t="s">
        <v>124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7">
        <f>N131+N132</f>
        <v>0</v>
      </c>
    </row>
    <row r="134" spans="1:20" s="88" customFormat="1" ht="18">
      <c r="A134" s="86"/>
      <c r="B134" s="86" t="s">
        <v>134</v>
      </c>
      <c r="C134" s="137">
        <v>0.08</v>
      </c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7">
        <f>N133*C134</f>
        <v>0</v>
      </c>
    </row>
    <row r="135" spans="1:20" s="409" customFormat="1" ht="18">
      <c r="A135" s="173"/>
      <c r="B135" s="173" t="s">
        <v>806</v>
      </c>
      <c r="C135" s="173"/>
      <c r="D135" s="173"/>
      <c r="E135" s="173"/>
      <c r="F135" s="173"/>
      <c r="G135" s="173"/>
      <c r="H135" s="173"/>
      <c r="I135" s="173"/>
      <c r="J135" s="173"/>
      <c r="K135" s="173"/>
      <c r="L135" s="173"/>
      <c r="M135" s="173"/>
      <c r="N135" s="175">
        <f>N134+N133</f>
        <v>0</v>
      </c>
    </row>
    <row r="136" spans="1:20" customFormat="1" ht="19.5" customHeight="1">
      <c r="A136" s="485" t="s">
        <v>839</v>
      </c>
      <c r="B136" s="485"/>
      <c r="C136" s="485"/>
      <c r="D136" s="485"/>
      <c r="E136" s="485"/>
      <c r="F136" s="485"/>
      <c r="G136" s="485"/>
      <c r="H136" s="485"/>
      <c r="I136" s="485"/>
      <c r="J136" s="485"/>
      <c r="K136" s="485"/>
      <c r="L136" s="485"/>
      <c r="M136" s="485"/>
      <c r="N136" s="485"/>
    </row>
    <row r="137" spans="1:20" ht="36">
      <c r="A137" s="23">
        <v>1</v>
      </c>
      <c r="B137" s="394" t="s">
        <v>623</v>
      </c>
      <c r="C137" s="216" t="s">
        <v>96</v>
      </c>
      <c r="D137" s="41">
        <v>180</v>
      </c>
      <c r="E137" s="58">
        <v>0</v>
      </c>
      <c r="F137" s="58"/>
      <c r="G137" s="39">
        <f>D137*F137</f>
        <v>0</v>
      </c>
      <c r="H137" s="58">
        <v>9.9000000000000005E-2</v>
      </c>
      <c r="I137" s="58"/>
      <c r="J137" s="39">
        <f>D137*I137</f>
        <v>0</v>
      </c>
      <c r="K137" s="58">
        <v>1.49776</v>
      </c>
      <c r="L137" s="58"/>
      <c r="M137" s="39">
        <f>D137*L137</f>
        <v>0</v>
      </c>
      <c r="N137" s="39">
        <f t="shared" ref="N137:N149" si="21">G137+J137+M137</f>
        <v>0</v>
      </c>
    </row>
    <row r="138" spans="1:20" ht="36">
      <c r="A138" s="23">
        <v>2</v>
      </c>
      <c r="B138" s="394" t="s">
        <v>624</v>
      </c>
      <c r="C138" s="216" t="s">
        <v>96</v>
      </c>
      <c r="D138" s="41">
        <v>100</v>
      </c>
      <c r="E138" s="58">
        <v>0</v>
      </c>
      <c r="F138" s="58"/>
      <c r="G138" s="39">
        <f t="shared" ref="G138:G164" si="22">D138*F138</f>
        <v>0</v>
      </c>
      <c r="H138" s="58">
        <v>0.67199999999999993</v>
      </c>
      <c r="I138" s="58"/>
      <c r="J138" s="39">
        <f t="shared" ref="J138:J164" si="23">D138*I138</f>
        <v>0</v>
      </c>
      <c r="K138" s="58">
        <v>1.7829552000000002</v>
      </c>
      <c r="L138" s="58"/>
      <c r="M138" s="39">
        <f t="shared" ref="M138:M164" si="24">D138*L138</f>
        <v>0</v>
      </c>
      <c r="N138" s="39">
        <f t="shared" si="21"/>
        <v>0</v>
      </c>
    </row>
    <row r="139" spans="1:20" ht="36">
      <c r="A139" s="23">
        <v>3</v>
      </c>
      <c r="B139" s="394" t="s">
        <v>625</v>
      </c>
      <c r="C139" s="216" t="s">
        <v>96</v>
      </c>
      <c r="D139" s="41">
        <v>80</v>
      </c>
      <c r="E139" s="200">
        <v>8.9999999999999987E-4</v>
      </c>
      <c r="F139" s="200"/>
      <c r="G139" s="39">
        <f t="shared" si="22"/>
        <v>0</v>
      </c>
      <c r="H139" s="58">
        <v>0.11999999999999998</v>
      </c>
      <c r="I139" s="58"/>
      <c r="J139" s="39">
        <f t="shared" si="23"/>
        <v>0</v>
      </c>
      <c r="K139" s="58">
        <v>11.397904</v>
      </c>
      <c r="L139" s="58"/>
      <c r="M139" s="39">
        <f t="shared" si="24"/>
        <v>0</v>
      </c>
      <c r="N139" s="39">
        <f t="shared" si="21"/>
        <v>0</v>
      </c>
    </row>
    <row r="140" spans="1:20" ht="18">
      <c r="A140" s="23">
        <v>4</v>
      </c>
      <c r="B140" s="395" t="s">
        <v>626</v>
      </c>
      <c r="C140" s="216" t="s">
        <v>96</v>
      </c>
      <c r="D140" s="41">
        <v>1.7</v>
      </c>
      <c r="E140" s="232">
        <v>121.5018</v>
      </c>
      <c r="F140" s="232"/>
      <c r="G140" s="39">
        <f t="shared" si="22"/>
        <v>0</v>
      </c>
      <c r="H140" s="58">
        <v>15.060000000000002</v>
      </c>
      <c r="I140" s="58"/>
      <c r="J140" s="39">
        <f t="shared" si="23"/>
        <v>0</v>
      </c>
      <c r="K140" s="58">
        <v>4.3635999999999999</v>
      </c>
      <c r="L140" s="58"/>
      <c r="M140" s="39">
        <f t="shared" si="24"/>
        <v>0</v>
      </c>
      <c r="N140" s="39">
        <f t="shared" si="21"/>
        <v>0</v>
      </c>
    </row>
    <row r="141" spans="1:20" ht="18">
      <c r="A141" s="23"/>
      <c r="B141" s="396" t="s">
        <v>627</v>
      </c>
      <c r="C141" s="216" t="s">
        <v>96</v>
      </c>
      <c r="D141" s="41">
        <f>D140*1.015</f>
        <v>1.7254999999999998</v>
      </c>
      <c r="E141" s="58"/>
      <c r="F141" s="517"/>
      <c r="G141" s="39">
        <f t="shared" si="22"/>
        <v>0</v>
      </c>
      <c r="H141" s="58"/>
      <c r="I141" s="517"/>
      <c r="J141" s="39">
        <f t="shared" si="23"/>
        <v>0</v>
      </c>
      <c r="K141" s="58"/>
      <c r="L141" s="517"/>
      <c r="M141" s="39">
        <f t="shared" si="24"/>
        <v>0</v>
      </c>
      <c r="N141" s="39"/>
    </row>
    <row r="142" spans="1:20" ht="34.5">
      <c r="A142" s="23">
        <v>5</v>
      </c>
      <c r="B142" s="397" t="s">
        <v>767</v>
      </c>
      <c r="C142" s="216" t="s">
        <v>96</v>
      </c>
      <c r="D142" s="41">
        <v>31.4</v>
      </c>
      <c r="E142" s="58">
        <v>159.65679999999998</v>
      </c>
      <c r="F142" s="58"/>
      <c r="G142" s="39">
        <f t="shared" si="22"/>
        <v>0</v>
      </c>
      <c r="H142" s="58">
        <v>48.06</v>
      </c>
      <c r="I142" s="58"/>
      <c r="J142" s="39">
        <f t="shared" si="23"/>
        <v>0</v>
      </c>
      <c r="K142" s="58">
        <v>4.92</v>
      </c>
      <c r="L142" s="58"/>
      <c r="M142" s="39">
        <f t="shared" si="24"/>
        <v>0</v>
      </c>
      <c r="N142" s="39">
        <f t="shared" si="21"/>
        <v>0</v>
      </c>
    </row>
    <row r="143" spans="1:20" ht="18">
      <c r="A143" s="23"/>
      <c r="B143" s="397" t="s">
        <v>628</v>
      </c>
      <c r="C143" s="216" t="s">
        <v>96</v>
      </c>
      <c r="D143" s="41">
        <f>D142*1.015</f>
        <v>31.870999999999995</v>
      </c>
      <c r="E143" s="58"/>
      <c r="F143" s="58"/>
      <c r="G143" s="39">
        <f t="shared" si="22"/>
        <v>0</v>
      </c>
      <c r="H143" s="58"/>
      <c r="I143" s="58"/>
      <c r="J143" s="39">
        <f t="shared" si="23"/>
        <v>0</v>
      </c>
      <c r="K143" s="58"/>
      <c r="L143" s="58"/>
      <c r="M143" s="39">
        <f t="shared" si="24"/>
        <v>0</v>
      </c>
      <c r="N143" s="39"/>
    </row>
    <row r="144" spans="1:20" ht="18">
      <c r="A144" s="23">
        <v>6</v>
      </c>
      <c r="B144" s="397" t="s">
        <v>629</v>
      </c>
      <c r="C144" s="216" t="s">
        <v>630</v>
      </c>
      <c r="D144" s="219">
        <v>0.4662</v>
      </c>
      <c r="E144" s="58">
        <v>1632.73</v>
      </c>
      <c r="F144" s="58"/>
      <c r="G144" s="39">
        <f t="shared" si="22"/>
        <v>0</v>
      </c>
      <c r="H144" s="220">
        <v>286.8</v>
      </c>
      <c r="I144" s="220"/>
      <c r="J144" s="39">
        <f t="shared" si="23"/>
        <v>0</v>
      </c>
      <c r="K144" s="220">
        <v>9.9563799999999993</v>
      </c>
      <c r="L144" s="220"/>
      <c r="M144" s="39">
        <f t="shared" si="24"/>
        <v>0</v>
      </c>
      <c r="N144" s="39">
        <f t="shared" si="21"/>
        <v>0</v>
      </c>
    </row>
    <row r="145" spans="1:14" ht="18">
      <c r="A145" s="214"/>
      <c r="B145" s="398" t="s">
        <v>631</v>
      </c>
      <c r="C145" s="221" t="s">
        <v>630</v>
      </c>
      <c r="D145" s="222">
        <v>0.480186</v>
      </c>
      <c r="E145" s="223"/>
      <c r="F145" s="517"/>
      <c r="G145" s="39">
        <f t="shared" si="22"/>
        <v>0</v>
      </c>
      <c r="H145" s="223"/>
      <c r="I145" s="517"/>
      <c r="J145" s="39">
        <f t="shared" si="23"/>
        <v>0</v>
      </c>
      <c r="K145" s="223"/>
      <c r="L145" s="517"/>
      <c r="M145" s="39">
        <f t="shared" si="24"/>
        <v>0</v>
      </c>
      <c r="N145" s="224"/>
    </row>
    <row r="146" spans="1:14" ht="18">
      <c r="A146" s="23">
        <v>7</v>
      </c>
      <c r="B146" s="397" t="s">
        <v>632</v>
      </c>
      <c r="C146" s="216" t="s">
        <v>630</v>
      </c>
      <c r="D146" s="219">
        <v>0.16200000000000001</v>
      </c>
      <c r="E146" s="58">
        <v>1828.43</v>
      </c>
      <c r="F146" s="58"/>
      <c r="G146" s="39">
        <f t="shared" si="22"/>
        <v>0</v>
      </c>
      <c r="H146" s="58">
        <v>286.79999999999995</v>
      </c>
      <c r="I146" s="58"/>
      <c r="J146" s="39">
        <f t="shared" si="23"/>
        <v>0</v>
      </c>
      <c r="K146" s="58">
        <v>9.9563800000000011</v>
      </c>
      <c r="L146" s="58"/>
      <c r="M146" s="39">
        <f t="shared" si="24"/>
        <v>0</v>
      </c>
      <c r="N146" s="39">
        <f t="shared" si="21"/>
        <v>0</v>
      </c>
    </row>
    <row r="147" spans="1:14" ht="18">
      <c r="A147" s="23"/>
      <c r="B147" s="397" t="s">
        <v>633</v>
      </c>
      <c r="C147" s="216" t="s">
        <v>630</v>
      </c>
      <c r="D147" s="219">
        <v>0.16686000000000001</v>
      </c>
      <c r="E147" s="58"/>
      <c r="F147" s="58"/>
      <c r="G147" s="39">
        <f t="shared" si="22"/>
        <v>0</v>
      </c>
      <c r="H147" s="58"/>
      <c r="I147" s="58"/>
      <c r="J147" s="39">
        <f t="shared" si="23"/>
        <v>0</v>
      </c>
      <c r="K147" s="58"/>
      <c r="L147" s="58"/>
      <c r="M147" s="39">
        <f t="shared" si="24"/>
        <v>0</v>
      </c>
      <c r="N147" s="39"/>
    </row>
    <row r="148" spans="1:14" ht="18">
      <c r="A148" s="23">
        <v>8</v>
      </c>
      <c r="B148" s="399" t="s">
        <v>634</v>
      </c>
      <c r="C148" s="23" t="s">
        <v>16</v>
      </c>
      <c r="D148" s="225">
        <v>14.4</v>
      </c>
      <c r="E148" s="58">
        <v>40</v>
      </c>
      <c r="F148" s="58"/>
      <c r="G148" s="39">
        <f t="shared" si="22"/>
        <v>0</v>
      </c>
      <c r="H148" s="58">
        <v>6.25</v>
      </c>
      <c r="I148" s="58"/>
      <c r="J148" s="39">
        <f t="shared" si="23"/>
        <v>0</v>
      </c>
      <c r="K148" s="58">
        <v>0</v>
      </c>
      <c r="L148" s="58"/>
      <c r="M148" s="39">
        <f t="shared" si="24"/>
        <v>0</v>
      </c>
      <c r="N148" s="39">
        <f t="shared" si="21"/>
        <v>0</v>
      </c>
    </row>
    <row r="149" spans="1:14" ht="18">
      <c r="A149" s="23">
        <v>9</v>
      </c>
      <c r="B149" s="395" t="s">
        <v>41</v>
      </c>
      <c r="C149" s="216" t="s">
        <v>630</v>
      </c>
      <c r="D149" s="58">
        <v>0.26569999999999999</v>
      </c>
      <c r="E149" s="58">
        <v>1419.8162137749341</v>
      </c>
      <c r="F149" s="58"/>
      <c r="G149" s="39">
        <f t="shared" si="22"/>
        <v>0</v>
      </c>
      <c r="H149" s="58">
        <v>322.79999999999995</v>
      </c>
      <c r="I149" s="58"/>
      <c r="J149" s="39">
        <f t="shared" si="23"/>
        <v>0</v>
      </c>
      <c r="K149" s="58">
        <v>83.875999999999991</v>
      </c>
      <c r="L149" s="58"/>
      <c r="M149" s="39">
        <f t="shared" si="24"/>
        <v>0</v>
      </c>
      <c r="N149" s="58">
        <f t="shared" si="21"/>
        <v>0</v>
      </c>
    </row>
    <row r="150" spans="1:14" ht="18">
      <c r="A150" s="23"/>
      <c r="B150" s="400" t="s">
        <v>42</v>
      </c>
      <c r="C150" s="226" t="s">
        <v>1</v>
      </c>
      <c r="D150" s="227">
        <v>0.11799999999999999</v>
      </c>
      <c r="E150" s="218"/>
      <c r="F150" s="218"/>
      <c r="G150" s="39">
        <f t="shared" si="22"/>
        <v>0</v>
      </c>
      <c r="H150" s="218"/>
      <c r="I150" s="218"/>
      <c r="J150" s="39">
        <f t="shared" si="23"/>
        <v>0</v>
      </c>
      <c r="K150" s="218"/>
      <c r="L150" s="218"/>
      <c r="M150" s="39">
        <f t="shared" si="24"/>
        <v>0</v>
      </c>
      <c r="N150" s="218"/>
    </row>
    <row r="151" spans="1:14" ht="18">
      <c r="A151" s="23"/>
      <c r="B151" s="400" t="s">
        <v>43</v>
      </c>
      <c r="C151" s="226" t="s">
        <v>1</v>
      </c>
      <c r="D151" s="227">
        <v>1.12E-2</v>
      </c>
      <c r="E151" s="218"/>
      <c r="F151" s="218"/>
      <c r="G151" s="39">
        <f t="shared" si="22"/>
        <v>0</v>
      </c>
      <c r="H151" s="218"/>
      <c r="I151" s="218"/>
      <c r="J151" s="39">
        <f t="shared" si="23"/>
        <v>0</v>
      </c>
      <c r="K151" s="218"/>
      <c r="L151" s="218"/>
      <c r="M151" s="39">
        <f t="shared" si="24"/>
        <v>0</v>
      </c>
      <c r="N151" s="218"/>
    </row>
    <row r="152" spans="1:14" ht="18">
      <c r="A152" s="23"/>
      <c r="B152" s="400" t="s">
        <v>635</v>
      </c>
      <c r="C152" s="226" t="s">
        <v>1</v>
      </c>
      <c r="D152" s="228">
        <v>3.7999999999999999E-2</v>
      </c>
      <c r="E152" s="218"/>
      <c r="F152" s="218"/>
      <c r="G152" s="39">
        <f t="shared" si="22"/>
        <v>0</v>
      </c>
      <c r="H152" s="218"/>
      <c r="I152" s="218"/>
      <c r="J152" s="39">
        <f t="shared" si="23"/>
        <v>0</v>
      </c>
      <c r="K152" s="218"/>
      <c r="L152" s="218"/>
      <c r="M152" s="39">
        <f t="shared" si="24"/>
        <v>0</v>
      </c>
      <c r="N152" s="218"/>
    </row>
    <row r="153" spans="1:14" ht="18">
      <c r="A153" s="23"/>
      <c r="B153" s="400" t="s">
        <v>45</v>
      </c>
      <c r="C153" s="226" t="s">
        <v>1</v>
      </c>
      <c r="D153" s="229">
        <v>0.02</v>
      </c>
      <c r="E153" s="218"/>
      <c r="F153" s="218"/>
      <c r="G153" s="39">
        <f t="shared" si="22"/>
        <v>0</v>
      </c>
      <c r="H153" s="218"/>
      <c r="I153" s="218"/>
      <c r="J153" s="39">
        <f t="shared" si="23"/>
        <v>0</v>
      </c>
      <c r="K153" s="218"/>
      <c r="L153" s="218"/>
      <c r="M153" s="39">
        <f t="shared" si="24"/>
        <v>0</v>
      </c>
      <c r="N153" s="218"/>
    </row>
    <row r="154" spans="1:14" ht="18">
      <c r="A154" s="23"/>
      <c r="B154" s="400" t="s">
        <v>46</v>
      </c>
      <c r="C154" s="226" t="s">
        <v>1</v>
      </c>
      <c r="D154" s="228">
        <v>1.0999999999999999E-2</v>
      </c>
      <c r="E154" s="218"/>
      <c r="F154" s="218"/>
      <c r="G154" s="39">
        <f t="shared" si="22"/>
        <v>0</v>
      </c>
      <c r="H154" s="218"/>
      <c r="I154" s="218"/>
      <c r="J154" s="39">
        <f t="shared" si="23"/>
        <v>0</v>
      </c>
      <c r="K154" s="218"/>
      <c r="L154" s="218"/>
      <c r="M154" s="39">
        <f t="shared" si="24"/>
        <v>0</v>
      </c>
      <c r="N154" s="218"/>
    </row>
    <row r="155" spans="1:14" ht="18">
      <c r="A155" s="23"/>
      <c r="B155" s="400" t="s">
        <v>47</v>
      </c>
      <c r="C155" s="226" t="s">
        <v>1</v>
      </c>
      <c r="D155" s="227">
        <v>6.7500000000000004E-2</v>
      </c>
      <c r="E155" s="218"/>
      <c r="F155" s="218"/>
      <c r="G155" s="39">
        <f t="shared" si="22"/>
        <v>0</v>
      </c>
      <c r="H155" s="218"/>
      <c r="I155" s="218"/>
      <c r="J155" s="39">
        <f t="shared" si="23"/>
        <v>0</v>
      </c>
      <c r="K155" s="218"/>
      <c r="L155" s="218"/>
      <c r="M155" s="39">
        <f t="shared" si="24"/>
        <v>0</v>
      </c>
      <c r="N155" s="218"/>
    </row>
    <row r="156" spans="1:14" ht="18">
      <c r="A156" s="23">
        <v>10</v>
      </c>
      <c r="B156" s="399" t="s">
        <v>636</v>
      </c>
      <c r="C156" s="226" t="s">
        <v>1</v>
      </c>
      <c r="D156" s="58">
        <v>0.70837760000000005</v>
      </c>
      <c r="E156" s="58">
        <v>1404.6024747027573</v>
      </c>
      <c r="F156" s="58"/>
      <c r="G156" s="39">
        <f t="shared" si="22"/>
        <v>0</v>
      </c>
      <c r="H156" s="58">
        <v>322.8</v>
      </c>
      <c r="I156" s="58"/>
      <c r="J156" s="39">
        <f t="shared" si="23"/>
        <v>0</v>
      </c>
      <c r="K156" s="58">
        <v>83.875999999999991</v>
      </c>
      <c r="L156" s="58"/>
      <c r="M156" s="39">
        <f t="shared" si="24"/>
        <v>0</v>
      </c>
      <c r="N156" s="58">
        <f t="shared" ref="N156" si="25">G156+J156+M156</f>
        <v>0</v>
      </c>
    </row>
    <row r="157" spans="1:14" ht="18">
      <c r="A157" s="23"/>
      <c r="B157" s="401" t="s">
        <v>637</v>
      </c>
      <c r="C157" s="226" t="s">
        <v>40</v>
      </c>
      <c r="D157" s="226">
        <v>13.28</v>
      </c>
      <c r="E157" s="12"/>
      <c r="F157" s="12"/>
      <c r="G157" s="39">
        <f t="shared" si="22"/>
        <v>0</v>
      </c>
      <c r="H157" s="12"/>
      <c r="I157" s="12"/>
      <c r="J157" s="39">
        <f t="shared" si="23"/>
        <v>0</v>
      </c>
      <c r="K157" s="12"/>
      <c r="L157" s="12"/>
      <c r="M157" s="39">
        <f t="shared" si="24"/>
        <v>0</v>
      </c>
      <c r="N157" s="216"/>
    </row>
    <row r="158" spans="1:14" ht="18">
      <c r="A158" s="23"/>
      <c r="B158" s="401" t="s">
        <v>638</v>
      </c>
      <c r="C158" s="226" t="s">
        <v>40</v>
      </c>
      <c r="D158" s="226">
        <v>2.3199999999999998</v>
      </c>
      <c r="E158" s="12"/>
      <c r="F158" s="12"/>
      <c r="G158" s="39">
        <f t="shared" si="22"/>
        <v>0</v>
      </c>
      <c r="H158" s="12"/>
      <c r="I158" s="12"/>
      <c r="J158" s="39">
        <f t="shared" si="23"/>
        <v>0</v>
      </c>
      <c r="K158" s="12"/>
      <c r="L158" s="12"/>
      <c r="M158" s="39">
        <f t="shared" si="24"/>
        <v>0</v>
      </c>
      <c r="N158" s="216"/>
    </row>
    <row r="159" spans="1:14" ht="18">
      <c r="A159" s="23"/>
      <c r="B159" s="401" t="s">
        <v>639</v>
      </c>
      <c r="C159" s="226" t="s">
        <v>1</v>
      </c>
      <c r="D159" s="226">
        <v>0.36299999999999999</v>
      </c>
      <c r="E159" s="12"/>
      <c r="F159" s="12"/>
      <c r="G159" s="39">
        <f t="shared" si="22"/>
        <v>0</v>
      </c>
      <c r="H159" s="12"/>
      <c r="I159" s="12"/>
      <c r="J159" s="39">
        <f t="shared" si="23"/>
        <v>0</v>
      </c>
      <c r="K159" s="12"/>
      <c r="L159" s="12"/>
      <c r="M159" s="39">
        <f t="shared" si="24"/>
        <v>0</v>
      </c>
      <c r="N159" s="216"/>
    </row>
    <row r="160" spans="1:14" ht="18">
      <c r="A160" s="23"/>
      <c r="B160" s="401" t="s">
        <v>640</v>
      </c>
      <c r="C160" s="226" t="s">
        <v>15</v>
      </c>
      <c r="D160" s="226">
        <v>4</v>
      </c>
      <c r="E160" s="12"/>
      <c r="F160" s="12"/>
      <c r="G160" s="39">
        <f t="shared" si="22"/>
        <v>0</v>
      </c>
      <c r="H160" s="12"/>
      <c r="I160" s="12"/>
      <c r="J160" s="39">
        <f t="shared" si="23"/>
        <v>0</v>
      </c>
      <c r="K160" s="12"/>
      <c r="L160" s="12"/>
      <c r="M160" s="39">
        <f t="shared" si="24"/>
        <v>0</v>
      </c>
      <c r="N160" s="216"/>
    </row>
    <row r="161" spans="1:14" ht="18">
      <c r="A161" s="23"/>
      <c r="B161" s="401" t="s">
        <v>635</v>
      </c>
      <c r="C161" s="226" t="s">
        <v>1</v>
      </c>
      <c r="D161" s="228">
        <v>5.0000000000000001E-3</v>
      </c>
      <c r="E161" s="12"/>
      <c r="F161" s="12"/>
      <c r="G161" s="39">
        <f t="shared" si="22"/>
        <v>0</v>
      </c>
      <c r="H161" s="12"/>
      <c r="I161" s="12"/>
      <c r="J161" s="39">
        <f t="shared" si="23"/>
        <v>0</v>
      </c>
      <c r="K161" s="12"/>
      <c r="L161" s="12"/>
      <c r="M161" s="39">
        <f t="shared" si="24"/>
        <v>0</v>
      </c>
      <c r="N161" s="216"/>
    </row>
    <row r="162" spans="1:14" ht="30">
      <c r="A162" s="230">
        <v>11</v>
      </c>
      <c r="B162" s="402" t="s">
        <v>641</v>
      </c>
      <c r="C162" s="216" t="s">
        <v>147</v>
      </c>
      <c r="D162" s="231">
        <v>90</v>
      </c>
      <c r="E162" s="58">
        <v>1.8399500000000002</v>
      </c>
      <c r="F162" s="58"/>
      <c r="G162" s="39">
        <f t="shared" si="22"/>
        <v>0</v>
      </c>
      <c r="H162" s="58">
        <v>4.08</v>
      </c>
      <c r="I162" s="58"/>
      <c r="J162" s="39">
        <f t="shared" si="23"/>
        <v>0</v>
      </c>
      <c r="K162" s="200">
        <v>1.1999999999999999E-3</v>
      </c>
      <c r="L162" s="200"/>
      <c r="M162" s="39">
        <f t="shared" si="24"/>
        <v>0</v>
      </c>
      <c r="N162" s="58">
        <f t="shared" ref="N162:N164" si="26">G162+J162+M162</f>
        <v>0</v>
      </c>
    </row>
    <row r="163" spans="1:14" ht="18">
      <c r="A163" s="217"/>
      <c r="B163" s="403" t="s">
        <v>642</v>
      </c>
      <c r="C163" s="216" t="s">
        <v>643</v>
      </c>
      <c r="D163" s="216">
        <v>25.2</v>
      </c>
      <c r="E163" s="12"/>
      <c r="F163" s="12"/>
      <c r="G163" s="39">
        <f t="shared" si="22"/>
        <v>0</v>
      </c>
      <c r="H163" s="12"/>
      <c r="I163" s="12"/>
      <c r="J163" s="39">
        <f t="shared" si="23"/>
        <v>0</v>
      </c>
      <c r="K163" s="12"/>
      <c r="L163" s="12"/>
      <c r="M163" s="39">
        <f t="shared" si="24"/>
        <v>0</v>
      </c>
      <c r="N163" s="216"/>
    </row>
    <row r="164" spans="1:14" ht="27">
      <c r="A164" s="230">
        <v>12</v>
      </c>
      <c r="B164" s="404" t="s">
        <v>58</v>
      </c>
      <c r="C164" s="216" t="s">
        <v>147</v>
      </c>
      <c r="D164" s="216">
        <v>225</v>
      </c>
      <c r="E164" s="232">
        <v>5.6296615384615372</v>
      </c>
      <c r="F164" s="232"/>
      <c r="G164" s="39">
        <f t="shared" si="22"/>
        <v>0</v>
      </c>
      <c r="H164" s="12">
        <v>2.6208000000000005</v>
      </c>
      <c r="I164" s="12"/>
      <c r="J164" s="39">
        <f t="shared" si="23"/>
        <v>0</v>
      </c>
      <c r="K164" s="12">
        <v>0.06</v>
      </c>
      <c r="L164" s="12"/>
      <c r="M164" s="39">
        <f t="shared" si="24"/>
        <v>0</v>
      </c>
      <c r="N164" s="58">
        <f t="shared" si="26"/>
        <v>0</v>
      </c>
    </row>
    <row r="165" spans="1:14" ht="18">
      <c r="A165" s="230"/>
      <c r="B165" s="405" t="s">
        <v>644</v>
      </c>
      <c r="C165" s="216" t="s">
        <v>643</v>
      </c>
      <c r="D165" s="216">
        <v>540</v>
      </c>
      <c r="E165" s="12"/>
      <c r="F165" s="12"/>
      <c r="G165" s="12"/>
      <c r="H165" s="12"/>
      <c r="I165" s="12"/>
      <c r="J165" s="12"/>
      <c r="K165" s="12"/>
      <c r="L165" s="12"/>
      <c r="M165" s="12"/>
      <c r="N165" s="216"/>
    </row>
    <row r="166" spans="1:14" s="88" customFormat="1" ht="18">
      <c r="A166" s="86"/>
      <c r="B166" s="86" t="s">
        <v>124</v>
      </c>
      <c r="C166" s="86"/>
      <c r="D166" s="86"/>
      <c r="E166" s="86"/>
      <c r="F166" s="86"/>
      <c r="G166" s="87">
        <f>SUM(G137:G165)</f>
        <v>0</v>
      </c>
      <c r="H166" s="86"/>
      <c r="I166" s="86"/>
      <c r="J166" s="87">
        <f>SUM(J137:J165)</f>
        <v>0</v>
      </c>
      <c r="K166" s="86"/>
      <c r="L166" s="86"/>
      <c r="M166" s="87">
        <f t="shared" ref="M166:N166" si="27">SUM(M137:M165)</f>
        <v>0</v>
      </c>
      <c r="N166" s="87">
        <f t="shared" si="27"/>
        <v>0</v>
      </c>
    </row>
    <row r="167" spans="1:14" s="88" customFormat="1" ht="18">
      <c r="A167" s="86"/>
      <c r="B167" s="86" t="s">
        <v>133</v>
      </c>
      <c r="C167" s="137">
        <v>0.1</v>
      </c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7">
        <f>N166*C167</f>
        <v>0</v>
      </c>
    </row>
    <row r="168" spans="1:14" s="88" customFormat="1" ht="18">
      <c r="A168" s="86"/>
      <c r="B168" s="86" t="s">
        <v>124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7">
        <f>N166+N167</f>
        <v>0</v>
      </c>
    </row>
    <row r="169" spans="1:14" s="88" customFormat="1" ht="18">
      <c r="A169" s="86"/>
      <c r="B169" s="86" t="s">
        <v>134</v>
      </c>
      <c r="C169" s="137">
        <v>0.08</v>
      </c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7">
        <f>N168*C169</f>
        <v>0</v>
      </c>
    </row>
    <row r="170" spans="1:14" s="409" customFormat="1" ht="18">
      <c r="A170" s="173"/>
      <c r="B170" s="173" t="s">
        <v>645</v>
      </c>
      <c r="C170" s="173"/>
      <c r="D170" s="173"/>
      <c r="E170" s="173"/>
      <c r="F170" s="173"/>
      <c r="G170" s="173"/>
      <c r="H170" s="173"/>
      <c r="I170" s="173"/>
      <c r="J170" s="173"/>
      <c r="K170" s="173"/>
      <c r="L170" s="173"/>
      <c r="M170" s="173"/>
      <c r="N170" s="175">
        <f>N169+N168</f>
        <v>0</v>
      </c>
    </row>
    <row r="171" spans="1:14" s="172" customFormat="1" ht="18">
      <c r="A171" s="173"/>
      <c r="B171" s="173" t="s">
        <v>646</v>
      </c>
      <c r="C171" s="173"/>
      <c r="D171" s="173"/>
      <c r="E171" s="174"/>
      <c r="F171" s="174"/>
      <c r="G171" s="174"/>
      <c r="H171" s="174"/>
      <c r="I171" s="174"/>
      <c r="J171" s="174"/>
      <c r="K171" s="174"/>
      <c r="L171" s="174"/>
      <c r="M171" s="174"/>
      <c r="N171" s="463">
        <f>N47+N63+N95+N135+N170</f>
        <v>0</v>
      </c>
    </row>
    <row r="172" spans="1:14">
      <c r="D172"/>
      <c r="E172"/>
      <c r="F172"/>
      <c r="G172"/>
      <c r="H172"/>
      <c r="I172"/>
      <c r="J172"/>
      <c r="K172"/>
      <c r="L172"/>
      <c r="M172"/>
      <c r="N172"/>
    </row>
    <row r="173" spans="1:14">
      <c r="D173"/>
      <c r="E173"/>
      <c r="F173"/>
      <c r="G173"/>
      <c r="H173"/>
      <c r="I173"/>
      <c r="J173"/>
      <c r="K173"/>
      <c r="L173"/>
      <c r="M173"/>
      <c r="N173"/>
    </row>
    <row r="174" spans="1:14">
      <c r="D174"/>
      <c r="E174"/>
      <c r="F174"/>
      <c r="G174"/>
      <c r="H174"/>
      <c r="I174"/>
      <c r="J174"/>
      <c r="K174"/>
      <c r="L174"/>
      <c r="M174"/>
      <c r="N174"/>
    </row>
    <row r="175" spans="1:14">
      <c r="D175"/>
      <c r="E175"/>
      <c r="F175"/>
      <c r="G175"/>
      <c r="H175"/>
      <c r="I175"/>
      <c r="J175"/>
      <c r="K175"/>
      <c r="L175"/>
      <c r="M175"/>
      <c r="N175"/>
    </row>
    <row r="176" spans="1:14">
      <c r="D176"/>
      <c r="E176"/>
      <c r="F176"/>
      <c r="G176"/>
      <c r="H176"/>
      <c r="I176"/>
      <c r="J176"/>
      <c r="K176"/>
      <c r="L176"/>
      <c r="M176"/>
      <c r="N176"/>
    </row>
    <row r="177" spans="4:14">
      <c r="D177"/>
      <c r="E177"/>
      <c r="F177"/>
      <c r="G177"/>
      <c r="H177"/>
      <c r="I177"/>
      <c r="J177"/>
      <c r="K177"/>
      <c r="L177"/>
      <c r="M177"/>
      <c r="N177"/>
    </row>
    <row r="178" spans="4:14">
      <c r="D178"/>
      <c r="E178"/>
      <c r="F178"/>
      <c r="G178"/>
      <c r="H178"/>
      <c r="I178"/>
      <c r="J178"/>
      <c r="K178"/>
      <c r="L178"/>
      <c r="M178"/>
      <c r="N178"/>
    </row>
    <row r="179" spans="4:14">
      <c r="D179"/>
      <c r="E179"/>
      <c r="F179"/>
      <c r="G179"/>
      <c r="H179"/>
      <c r="I179"/>
      <c r="J179"/>
      <c r="K179"/>
      <c r="L179"/>
      <c r="M179"/>
      <c r="N179"/>
    </row>
    <row r="180" spans="4:14">
      <c r="D180"/>
      <c r="E180"/>
      <c r="F180"/>
      <c r="G180"/>
      <c r="H180"/>
      <c r="I180"/>
      <c r="J180"/>
      <c r="K180"/>
      <c r="L180"/>
      <c r="M180"/>
      <c r="N180"/>
    </row>
    <row r="181" spans="4:14">
      <c r="D181"/>
      <c r="E181"/>
      <c r="F181"/>
      <c r="G181"/>
      <c r="H181"/>
      <c r="I181"/>
      <c r="J181"/>
      <c r="K181"/>
      <c r="L181"/>
      <c r="M181"/>
      <c r="N181"/>
    </row>
    <row r="182" spans="4:14">
      <c r="D182"/>
      <c r="E182"/>
      <c r="F182"/>
      <c r="G182"/>
      <c r="H182"/>
      <c r="I182"/>
      <c r="J182"/>
      <c r="K182"/>
      <c r="L182"/>
      <c r="M182"/>
      <c r="N182"/>
    </row>
    <row r="183" spans="4:14">
      <c r="D183"/>
      <c r="E183"/>
      <c r="F183"/>
      <c r="G183"/>
      <c r="H183"/>
      <c r="I183"/>
      <c r="J183"/>
      <c r="K183"/>
      <c r="L183"/>
      <c r="M183"/>
      <c r="N183"/>
    </row>
    <row r="184" spans="4:14">
      <c r="D184"/>
      <c r="E184"/>
      <c r="F184"/>
      <c r="G184"/>
      <c r="H184"/>
      <c r="I184"/>
      <c r="J184"/>
      <c r="K184"/>
      <c r="L184"/>
      <c r="M184"/>
      <c r="N184"/>
    </row>
    <row r="185" spans="4:14">
      <c r="D185"/>
      <c r="E185"/>
      <c r="F185"/>
      <c r="G185"/>
      <c r="H185"/>
      <c r="I185"/>
      <c r="J185"/>
      <c r="K185"/>
      <c r="L185"/>
      <c r="M185"/>
      <c r="N185"/>
    </row>
    <row r="186" spans="4:14">
      <c r="D186"/>
      <c r="E186"/>
      <c r="F186"/>
      <c r="G186"/>
      <c r="H186"/>
      <c r="I186"/>
      <c r="J186"/>
      <c r="K186"/>
      <c r="L186"/>
      <c r="M186"/>
      <c r="N186"/>
    </row>
    <row r="187" spans="4:14">
      <c r="D187"/>
      <c r="E187"/>
      <c r="F187"/>
      <c r="G187"/>
      <c r="H187"/>
      <c r="I187"/>
      <c r="J187"/>
      <c r="K187"/>
      <c r="L187"/>
      <c r="M187"/>
      <c r="N187"/>
    </row>
    <row r="188" spans="4:14">
      <c r="D188"/>
      <c r="E188"/>
      <c r="F188"/>
      <c r="G188"/>
      <c r="H188"/>
      <c r="I188"/>
      <c r="J188"/>
      <c r="K188"/>
      <c r="L188"/>
      <c r="M188"/>
      <c r="N188"/>
    </row>
    <row r="189" spans="4:14">
      <c r="D189"/>
      <c r="E189"/>
      <c r="F189"/>
      <c r="G189"/>
      <c r="H189"/>
      <c r="I189"/>
      <c r="J189"/>
      <c r="K189"/>
      <c r="L189"/>
      <c r="M189"/>
      <c r="N189"/>
    </row>
    <row r="190" spans="4:14">
      <c r="D190"/>
      <c r="E190"/>
      <c r="F190"/>
      <c r="G190"/>
      <c r="H190"/>
      <c r="I190"/>
      <c r="J190"/>
      <c r="K190"/>
      <c r="L190"/>
      <c r="M190"/>
      <c r="N190"/>
    </row>
    <row r="191" spans="4:14">
      <c r="D191"/>
      <c r="E191"/>
      <c r="F191"/>
      <c r="G191"/>
      <c r="H191"/>
      <c r="I191"/>
      <c r="J191"/>
      <c r="K191"/>
      <c r="L191"/>
      <c r="M191"/>
      <c r="N191"/>
    </row>
    <row r="192" spans="4:14">
      <c r="D192"/>
      <c r="E192"/>
      <c r="F192"/>
      <c r="G192"/>
      <c r="H192"/>
      <c r="I192"/>
      <c r="J192"/>
      <c r="K192"/>
      <c r="L192"/>
      <c r="M192"/>
      <c r="N192"/>
    </row>
    <row r="193" spans="4:14">
      <c r="D193"/>
      <c r="E193"/>
      <c r="F193"/>
      <c r="G193"/>
      <c r="H193"/>
      <c r="I193"/>
      <c r="J193"/>
      <c r="K193"/>
      <c r="L193"/>
      <c r="M193"/>
      <c r="N193"/>
    </row>
    <row r="194" spans="4:14">
      <c r="D194"/>
      <c r="E194"/>
      <c r="F194"/>
      <c r="G194"/>
      <c r="H194"/>
      <c r="I194"/>
      <c r="J194"/>
      <c r="K194"/>
      <c r="L194"/>
      <c r="M194"/>
      <c r="N194"/>
    </row>
    <row r="195" spans="4:14">
      <c r="D195"/>
      <c r="E195"/>
      <c r="F195"/>
      <c r="G195"/>
      <c r="H195"/>
      <c r="I195"/>
      <c r="J195"/>
      <c r="K195"/>
      <c r="L195"/>
      <c r="M195"/>
      <c r="N195"/>
    </row>
    <row r="196" spans="4:14">
      <c r="D196"/>
      <c r="E196"/>
      <c r="F196"/>
      <c r="G196"/>
      <c r="H196"/>
      <c r="I196"/>
      <c r="J196"/>
      <c r="K196"/>
      <c r="L196"/>
      <c r="M196"/>
      <c r="N196"/>
    </row>
    <row r="197" spans="4:14">
      <c r="D197"/>
      <c r="E197"/>
      <c r="F197"/>
      <c r="G197"/>
      <c r="H197"/>
      <c r="I197"/>
      <c r="J197"/>
      <c r="K197"/>
      <c r="L197"/>
      <c r="M197"/>
      <c r="N197"/>
    </row>
    <row r="198" spans="4:14">
      <c r="D198"/>
      <c r="E198"/>
      <c r="F198"/>
      <c r="G198"/>
      <c r="H198"/>
      <c r="I198"/>
      <c r="J198"/>
      <c r="K198"/>
      <c r="L198"/>
      <c r="M198"/>
      <c r="N198"/>
    </row>
    <row r="199" spans="4:14">
      <c r="D199"/>
      <c r="E199"/>
      <c r="F199"/>
      <c r="G199"/>
      <c r="H199"/>
      <c r="I199"/>
      <c r="J199"/>
      <c r="K199"/>
      <c r="L199"/>
      <c r="M199"/>
      <c r="N199"/>
    </row>
    <row r="200" spans="4:14">
      <c r="D200"/>
      <c r="E200"/>
      <c r="F200"/>
      <c r="G200"/>
      <c r="H200"/>
      <c r="I200"/>
      <c r="J200"/>
      <c r="K200"/>
      <c r="L200"/>
      <c r="M200"/>
      <c r="N200"/>
    </row>
    <row r="201" spans="4:14">
      <c r="D201"/>
      <c r="E201"/>
      <c r="F201"/>
      <c r="G201"/>
      <c r="H201"/>
      <c r="I201"/>
      <c r="J201"/>
      <c r="K201"/>
      <c r="L201"/>
      <c r="M201"/>
      <c r="N201"/>
    </row>
    <row r="202" spans="4:14">
      <c r="D202"/>
      <c r="E202"/>
      <c r="F202"/>
      <c r="G202"/>
      <c r="H202"/>
      <c r="I202"/>
      <c r="J202"/>
      <c r="K202"/>
      <c r="L202"/>
      <c r="M202"/>
      <c r="N202"/>
    </row>
    <row r="203" spans="4:14">
      <c r="D203"/>
      <c r="E203"/>
      <c r="F203"/>
      <c r="G203"/>
      <c r="H203"/>
      <c r="I203"/>
      <c r="J203"/>
      <c r="K203"/>
      <c r="L203"/>
      <c r="M203"/>
      <c r="N203"/>
    </row>
    <row r="204" spans="4:14">
      <c r="D204"/>
      <c r="E204"/>
      <c r="F204"/>
      <c r="G204"/>
      <c r="H204"/>
      <c r="I204"/>
      <c r="J204"/>
      <c r="K204"/>
      <c r="L204"/>
      <c r="M204"/>
      <c r="N204"/>
    </row>
    <row r="205" spans="4:14">
      <c r="D205"/>
      <c r="E205"/>
      <c r="F205"/>
      <c r="G205"/>
      <c r="H205"/>
      <c r="I205"/>
      <c r="J205"/>
      <c r="K205"/>
      <c r="L205"/>
      <c r="M205"/>
      <c r="N205"/>
    </row>
  </sheetData>
  <autoFilter ref="A4:U171">
    <filterColumn colId="5"/>
    <filterColumn colId="8"/>
    <filterColumn colId="11"/>
  </autoFilter>
  <mergeCells count="14">
    <mergeCell ref="A136:N136"/>
    <mergeCell ref="A96:N96"/>
    <mergeCell ref="A1:N1"/>
    <mergeCell ref="E2:G2"/>
    <mergeCell ref="H2:J2"/>
    <mergeCell ref="K2:M2"/>
    <mergeCell ref="B2:B3"/>
    <mergeCell ref="A2:A3"/>
    <mergeCell ref="C2:C3"/>
    <mergeCell ref="D2:D3"/>
    <mergeCell ref="N2:N3"/>
    <mergeCell ref="A5:N5"/>
    <mergeCell ref="A64:N64"/>
    <mergeCell ref="A48:N48"/>
  </mergeCells>
  <conditionalFormatting sqref="B82:C82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{588924B2-7081-4112-B234-2541259E79CF}</x14:id>
        </ext>
      </extLst>
    </cfRule>
  </conditionalFormatting>
  <conditionalFormatting sqref="B1:B1048576">
    <cfRule type="duplicateValues" dxfId="8" priority="1"/>
  </conditionalFormatting>
  <printOptions horizontalCentered="1"/>
  <pageMargins left="0.45" right="0.25" top="0.45" bottom="0.4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8924B2-7081-4112-B234-2541259E79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B82:C82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T293"/>
  <sheetViews>
    <sheetView topLeftCell="A270" zoomScale="60" zoomScaleNormal="60" zoomScaleSheetLayoutView="100" workbookViewId="0">
      <selection activeCell="M278" sqref="M278:M286"/>
    </sheetView>
  </sheetViews>
  <sheetFormatPr defaultRowHeight="15"/>
  <cols>
    <col min="1" max="1" width="5.7109375" customWidth="1"/>
    <col min="2" max="2" width="60.7109375" customWidth="1"/>
    <col min="3" max="3" width="10.7109375" customWidth="1"/>
    <col min="4" max="4" width="12.7109375" customWidth="1"/>
    <col min="5" max="13" width="12.7109375" style="21" customWidth="1"/>
    <col min="14" max="14" width="15.7109375" customWidth="1"/>
    <col min="15" max="15" width="9.140625" customWidth="1"/>
    <col min="16" max="16" width="12.5703125" customWidth="1"/>
    <col min="17" max="17" width="11" customWidth="1"/>
    <col min="18" max="18" width="13" customWidth="1"/>
  </cols>
  <sheetData>
    <row r="1" spans="1:18" ht="21" customHeight="1">
      <c r="A1" s="491" t="s">
        <v>155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1"/>
    </row>
    <row r="2" spans="1:18" ht="30.75" customHeight="1">
      <c r="A2" s="493" t="s">
        <v>0</v>
      </c>
      <c r="B2" s="493" t="s">
        <v>29</v>
      </c>
      <c r="C2" s="493" t="s">
        <v>30</v>
      </c>
      <c r="D2" s="481" t="s">
        <v>8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481" t="s">
        <v>124</v>
      </c>
    </row>
    <row r="3" spans="1:18" ht="18" customHeight="1">
      <c r="A3" s="494"/>
      <c r="B3" s="494"/>
      <c r="C3" s="494"/>
      <c r="D3" s="482"/>
      <c r="E3" s="518" t="s">
        <v>992</v>
      </c>
      <c r="F3" s="80" t="s">
        <v>181</v>
      </c>
      <c r="G3" s="80" t="s">
        <v>182</v>
      </c>
      <c r="H3" s="518" t="s">
        <v>992</v>
      </c>
      <c r="I3" s="80" t="s">
        <v>181</v>
      </c>
      <c r="J3" s="80" t="s">
        <v>182</v>
      </c>
      <c r="K3" s="518" t="s">
        <v>992</v>
      </c>
      <c r="L3" s="80" t="s">
        <v>181</v>
      </c>
      <c r="M3" s="80" t="s">
        <v>182</v>
      </c>
      <c r="N3" s="482"/>
    </row>
    <row r="4" spans="1:18" ht="16.5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/>
      <c r="G4" s="13">
        <v>6</v>
      </c>
      <c r="H4" s="13">
        <v>7</v>
      </c>
      <c r="I4" s="13"/>
      <c r="J4" s="13">
        <v>8</v>
      </c>
      <c r="K4" s="13">
        <v>9</v>
      </c>
      <c r="L4" s="13"/>
      <c r="M4" s="13">
        <v>10</v>
      </c>
      <c r="N4" s="13">
        <v>11</v>
      </c>
    </row>
    <row r="5" spans="1:18" ht="18" customHeight="1">
      <c r="A5" s="492" t="s">
        <v>840</v>
      </c>
      <c r="B5" s="492"/>
      <c r="C5" s="492"/>
      <c r="D5" s="492"/>
      <c r="E5" s="492"/>
      <c r="F5" s="492"/>
      <c r="G5" s="492"/>
      <c r="H5" s="492"/>
      <c r="I5" s="492"/>
      <c r="J5" s="492"/>
      <c r="K5" s="492"/>
      <c r="L5" s="492"/>
      <c r="M5" s="492"/>
      <c r="N5" s="492"/>
    </row>
    <row r="6" spans="1:18" ht="30">
      <c r="A6" s="14">
        <v>1</v>
      </c>
      <c r="B6" s="388" t="s">
        <v>457</v>
      </c>
      <c r="C6" s="15" t="s">
        <v>32</v>
      </c>
      <c r="D6" s="111">
        <v>3683.2</v>
      </c>
      <c r="E6" s="40">
        <v>1.08E-3</v>
      </c>
      <c r="F6" s="40"/>
      <c r="G6" s="40">
        <f>D6*F6</f>
        <v>0</v>
      </c>
      <c r="H6" s="40">
        <v>0.16200000000000001</v>
      </c>
      <c r="I6" s="40"/>
      <c r="J6" s="40">
        <f>D6*I6</f>
        <v>0</v>
      </c>
      <c r="K6" s="40">
        <v>17.00488</v>
      </c>
      <c r="L6" s="40"/>
      <c r="M6" s="40">
        <f>D6*L6</f>
        <v>0</v>
      </c>
      <c r="N6" s="111">
        <f>M6+J6+G6</f>
        <v>0</v>
      </c>
    </row>
    <row r="7" spans="1:18" ht="30">
      <c r="A7" s="14">
        <v>2</v>
      </c>
      <c r="B7" s="388" t="s">
        <v>458</v>
      </c>
      <c r="C7" s="15" t="s">
        <v>32</v>
      </c>
      <c r="D7" s="111">
        <v>446.9</v>
      </c>
      <c r="E7" s="40">
        <v>1.0800000000000002E-3</v>
      </c>
      <c r="F7" s="40"/>
      <c r="G7" s="40">
        <f t="shared" ref="G7:G70" si="0">D7*F7</f>
        <v>0</v>
      </c>
      <c r="H7" s="40">
        <v>18.101999999999997</v>
      </c>
      <c r="I7" s="40"/>
      <c r="J7" s="40">
        <f t="shared" ref="J7:J70" si="1">D7*I7</f>
        <v>0</v>
      </c>
      <c r="K7" s="40">
        <v>17.00488</v>
      </c>
      <c r="L7" s="40"/>
      <c r="M7" s="40">
        <f t="shared" ref="M7:M70" si="2">D7*L7</f>
        <v>0</v>
      </c>
      <c r="N7" s="111">
        <f t="shared" ref="N7:N59" si="3">M7+J7+G7</f>
        <v>0</v>
      </c>
    </row>
    <row r="8" spans="1:18" s="48" customFormat="1" ht="33">
      <c r="A8" s="30">
        <v>3</v>
      </c>
      <c r="B8" s="201" t="s">
        <v>247</v>
      </c>
      <c r="C8" s="35" t="s">
        <v>66</v>
      </c>
      <c r="D8" s="46">
        <v>6.2</v>
      </c>
      <c r="E8" s="46">
        <v>29.7</v>
      </c>
      <c r="F8" s="46"/>
      <c r="G8" s="40">
        <f t="shared" si="0"/>
        <v>0</v>
      </c>
      <c r="H8" s="46">
        <v>10.680000000000001</v>
      </c>
      <c r="I8" s="46"/>
      <c r="J8" s="40">
        <f t="shared" si="1"/>
        <v>0</v>
      </c>
      <c r="K8" s="46">
        <v>0</v>
      </c>
      <c r="L8" s="46"/>
      <c r="M8" s="40">
        <f t="shared" si="2"/>
        <v>0</v>
      </c>
      <c r="N8" s="155">
        <f t="shared" si="3"/>
        <v>0</v>
      </c>
      <c r="O8"/>
      <c r="P8"/>
      <c r="Q8"/>
      <c r="R8"/>
    </row>
    <row r="9" spans="1:18" s="48" customFormat="1" ht="19.5">
      <c r="A9" s="30"/>
      <c r="B9" s="201" t="s">
        <v>774</v>
      </c>
      <c r="C9" s="35" t="s">
        <v>66</v>
      </c>
      <c r="D9" s="46">
        <v>6.8200000000000012</v>
      </c>
      <c r="E9" s="46"/>
      <c r="F9" s="46"/>
      <c r="G9" s="40">
        <f t="shared" si="0"/>
        <v>0</v>
      </c>
      <c r="H9" s="46"/>
      <c r="I9" s="46"/>
      <c r="J9" s="40">
        <f t="shared" si="1"/>
        <v>0</v>
      </c>
      <c r="K9" s="46"/>
      <c r="L9" s="46"/>
      <c r="M9" s="40">
        <f t="shared" si="2"/>
        <v>0</v>
      </c>
      <c r="N9" s="155"/>
      <c r="O9"/>
      <c r="P9"/>
      <c r="Q9"/>
      <c r="R9"/>
    </row>
    <row r="10" spans="1:18" ht="18">
      <c r="A10" s="14">
        <v>4</v>
      </c>
      <c r="B10" s="389" t="s">
        <v>222</v>
      </c>
      <c r="C10" s="16" t="s">
        <v>147</v>
      </c>
      <c r="D10" s="17">
        <v>1780</v>
      </c>
      <c r="E10" s="136">
        <v>0</v>
      </c>
      <c r="F10" s="136"/>
      <c r="G10" s="40">
        <f t="shared" si="0"/>
        <v>0</v>
      </c>
      <c r="H10" s="136">
        <v>0.25</v>
      </c>
      <c r="I10" s="136"/>
      <c r="J10" s="40">
        <f t="shared" si="1"/>
        <v>0</v>
      </c>
      <c r="K10" s="136">
        <v>0</v>
      </c>
      <c r="L10" s="136"/>
      <c r="M10" s="40">
        <f t="shared" si="2"/>
        <v>0</v>
      </c>
      <c r="N10" s="111">
        <f t="shared" si="3"/>
        <v>0</v>
      </c>
    </row>
    <row r="11" spans="1:18" ht="63.75" customHeight="1">
      <c r="A11" s="14">
        <v>5</v>
      </c>
      <c r="B11" s="389" t="s">
        <v>459</v>
      </c>
      <c r="C11" s="16" t="s">
        <v>33</v>
      </c>
      <c r="D11" s="17">
        <v>160.29999999999998</v>
      </c>
      <c r="E11" s="58">
        <v>8.9999999999999987E-4</v>
      </c>
      <c r="F11" s="58"/>
      <c r="G11" s="40">
        <f t="shared" si="0"/>
        <v>0</v>
      </c>
      <c r="H11" s="58">
        <v>0.12</v>
      </c>
      <c r="I11" s="58"/>
      <c r="J11" s="40">
        <f t="shared" si="1"/>
        <v>0</v>
      </c>
      <c r="K11" s="58">
        <v>1.8219039999999997</v>
      </c>
      <c r="L11" s="58"/>
      <c r="M11" s="40">
        <f t="shared" si="2"/>
        <v>0</v>
      </c>
      <c r="N11" s="111">
        <f t="shared" si="3"/>
        <v>0</v>
      </c>
    </row>
    <row r="12" spans="1:18" ht="30.75" customHeight="1">
      <c r="A12" s="30">
        <v>6</v>
      </c>
      <c r="B12" s="390" t="s">
        <v>63</v>
      </c>
      <c r="C12" s="16" t="s">
        <v>33</v>
      </c>
      <c r="D12" s="18">
        <v>32.059999999999995</v>
      </c>
      <c r="E12" s="58">
        <v>134.6968</v>
      </c>
      <c r="F12" s="58"/>
      <c r="G12" s="40">
        <f t="shared" si="0"/>
        <v>0</v>
      </c>
      <c r="H12" s="58">
        <v>15.060000000000002</v>
      </c>
      <c r="I12" s="58"/>
      <c r="J12" s="40">
        <f t="shared" si="1"/>
        <v>0</v>
      </c>
      <c r="K12" s="58">
        <v>4.3635999999999999</v>
      </c>
      <c r="L12" s="58"/>
      <c r="M12" s="40">
        <f t="shared" si="2"/>
        <v>0</v>
      </c>
      <c r="N12" s="111">
        <f t="shared" si="3"/>
        <v>0</v>
      </c>
    </row>
    <row r="13" spans="1:18" s="48" customFormat="1" ht="18" customHeight="1">
      <c r="A13" s="30"/>
      <c r="B13" s="390" t="s">
        <v>501</v>
      </c>
      <c r="C13" s="117" t="s">
        <v>33</v>
      </c>
      <c r="D13" s="118">
        <v>32.54</v>
      </c>
      <c r="E13" s="84"/>
      <c r="F13" s="84"/>
      <c r="G13" s="40">
        <f t="shared" si="0"/>
        <v>0</v>
      </c>
      <c r="H13" s="84"/>
      <c r="I13" s="84"/>
      <c r="J13" s="40">
        <f t="shared" si="1"/>
        <v>0</v>
      </c>
      <c r="K13" s="84"/>
      <c r="L13" s="84"/>
      <c r="M13" s="40">
        <f t="shared" si="2"/>
        <v>0</v>
      </c>
      <c r="N13" s="155"/>
      <c r="O13"/>
      <c r="P13"/>
      <c r="Q13"/>
      <c r="R13"/>
    </row>
    <row r="14" spans="1:18" s="37" customFormat="1" ht="38.1" customHeight="1">
      <c r="A14" s="6">
        <v>7</v>
      </c>
      <c r="B14" s="369" t="s">
        <v>958</v>
      </c>
      <c r="C14" s="6" t="s">
        <v>6</v>
      </c>
      <c r="D14" s="57">
        <v>177.5</v>
      </c>
      <c r="E14" s="84">
        <v>37.338186666666665</v>
      </c>
      <c r="F14" s="84"/>
      <c r="G14" s="40">
        <f t="shared" si="0"/>
        <v>0</v>
      </c>
      <c r="H14" s="84">
        <v>1.1269999999999998</v>
      </c>
      <c r="I14" s="84"/>
      <c r="J14" s="40">
        <f t="shared" si="1"/>
        <v>0</v>
      </c>
      <c r="K14" s="84">
        <v>0.436</v>
      </c>
      <c r="L14" s="84"/>
      <c r="M14" s="40">
        <f t="shared" si="2"/>
        <v>0</v>
      </c>
      <c r="N14" s="57">
        <f>G14+J14+M14</f>
        <v>0</v>
      </c>
      <c r="O14"/>
      <c r="P14"/>
      <c r="Q14"/>
      <c r="R14"/>
    </row>
    <row r="15" spans="1:18" s="37" customFormat="1" ht="29.25" customHeight="1">
      <c r="A15" s="6"/>
      <c r="B15" s="441" t="s">
        <v>975</v>
      </c>
      <c r="C15" s="6" t="s">
        <v>6</v>
      </c>
      <c r="D15" s="57">
        <v>141.4</v>
      </c>
      <c r="E15" s="84"/>
      <c r="F15" s="84"/>
      <c r="G15" s="40">
        <f t="shared" si="0"/>
        <v>0</v>
      </c>
      <c r="H15" s="84"/>
      <c r="I15" s="84"/>
      <c r="J15" s="40">
        <f t="shared" si="1"/>
        <v>0</v>
      </c>
      <c r="K15" s="84"/>
      <c r="L15" s="84"/>
      <c r="M15" s="40">
        <f t="shared" si="2"/>
        <v>0</v>
      </c>
      <c r="N15" s="57"/>
      <c r="O15"/>
      <c r="P15"/>
      <c r="Q15"/>
      <c r="R15"/>
    </row>
    <row r="16" spans="1:18" s="48" customFormat="1" ht="18.75">
      <c r="A16" s="30">
        <v>8</v>
      </c>
      <c r="B16" s="390" t="s">
        <v>460</v>
      </c>
      <c r="C16" s="117" t="s">
        <v>33</v>
      </c>
      <c r="D16" s="118">
        <v>68.7</v>
      </c>
      <c r="E16" s="84">
        <v>20.779999999999998</v>
      </c>
      <c r="F16" s="84"/>
      <c r="G16" s="40">
        <f t="shared" si="0"/>
        <v>0</v>
      </c>
      <c r="H16" s="84">
        <v>6.9419999999999993</v>
      </c>
      <c r="I16" s="84"/>
      <c r="J16" s="40">
        <f t="shared" si="1"/>
        <v>0</v>
      </c>
      <c r="K16" s="84">
        <v>1.48</v>
      </c>
      <c r="L16" s="84"/>
      <c r="M16" s="40">
        <f t="shared" si="2"/>
        <v>0</v>
      </c>
      <c r="N16" s="155">
        <f t="shared" si="3"/>
        <v>0</v>
      </c>
      <c r="O16"/>
      <c r="P16"/>
      <c r="Q16"/>
      <c r="R16"/>
    </row>
    <row r="17" spans="1:18" ht="18.75">
      <c r="A17" s="30"/>
      <c r="B17" s="390" t="s">
        <v>497</v>
      </c>
      <c r="C17" s="16" t="s">
        <v>33</v>
      </c>
      <c r="D17" s="18">
        <v>79.010000000000005</v>
      </c>
      <c r="E17" s="58"/>
      <c r="F17" s="58"/>
      <c r="G17" s="40">
        <f t="shared" si="0"/>
        <v>0</v>
      </c>
      <c r="H17" s="58"/>
      <c r="I17" s="58"/>
      <c r="J17" s="40">
        <f t="shared" si="1"/>
        <v>0</v>
      </c>
      <c r="K17" s="58"/>
      <c r="L17" s="58"/>
      <c r="M17" s="40">
        <f t="shared" si="2"/>
        <v>0</v>
      </c>
      <c r="N17" s="111"/>
    </row>
    <row r="18" spans="1:18" ht="43.5">
      <c r="A18" s="30">
        <v>9</v>
      </c>
      <c r="B18" s="389" t="s">
        <v>65</v>
      </c>
      <c r="C18" s="16" t="s">
        <v>33</v>
      </c>
      <c r="D18" s="17">
        <v>137.4</v>
      </c>
      <c r="E18" s="58">
        <v>159.65679999999998</v>
      </c>
      <c r="F18" s="58"/>
      <c r="G18" s="40">
        <f t="shared" si="0"/>
        <v>0</v>
      </c>
      <c r="H18" s="58">
        <v>48.06</v>
      </c>
      <c r="I18" s="58"/>
      <c r="J18" s="40">
        <f t="shared" si="1"/>
        <v>0</v>
      </c>
      <c r="K18" s="58">
        <v>4.92</v>
      </c>
      <c r="L18" s="58"/>
      <c r="M18" s="40">
        <f t="shared" si="2"/>
        <v>0</v>
      </c>
      <c r="N18" s="111">
        <f t="shared" si="3"/>
        <v>0</v>
      </c>
    </row>
    <row r="19" spans="1:18" ht="18.75">
      <c r="A19" s="30"/>
      <c r="B19" s="389" t="s">
        <v>502</v>
      </c>
      <c r="C19" s="16" t="s">
        <v>33</v>
      </c>
      <c r="D19" s="17">
        <v>139.46</v>
      </c>
      <c r="E19" s="58"/>
      <c r="F19" s="58"/>
      <c r="G19" s="40">
        <f t="shared" si="0"/>
        <v>0</v>
      </c>
      <c r="H19" s="58"/>
      <c r="I19" s="58"/>
      <c r="J19" s="40">
        <f t="shared" si="1"/>
        <v>0</v>
      </c>
      <c r="K19" s="58"/>
      <c r="L19" s="58"/>
      <c r="M19" s="40">
        <f t="shared" si="2"/>
        <v>0</v>
      </c>
      <c r="N19" s="111"/>
    </row>
    <row r="20" spans="1:18" ht="18">
      <c r="A20" s="30">
        <v>10</v>
      </c>
      <c r="B20" s="369" t="s">
        <v>872</v>
      </c>
      <c r="C20" s="16" t="s">
        <v>34</v>
      </c>
      <c r="D20" s="17">
        <v>20.61</v>
      </c>
      <c r="E20" s="58">
        <v>1632.7300000000002</v>
      </c>
      <c r="F20" s="58"/>
      <c r="G20" s="40">
        <f t="shared" si="0"/>
        <v>0</v>
      </c>
      <c r="H20" s="58">
        <v>286.79999999999995</v>
      </c>
      <c r="I20" s="58"/>
      <c r="J20" s="40">
        <f t="shared" si="1"/>
        <v>0</v>
      </c>
      <c r="K20" s="58">
        <v>9.9563799999999993</v>
      </c>
      <c r="L20" s="58"/>
      <c r="M20" s="40">
        <f t="shared" si="2"/>
        <v>0</v>
      </c>
      <c r="N20" s="111">
        <f t="shared" si="3"/>
        <v>0</v>
      </c>
    </row>
    <row r="21" spans="1:18" ht="18">
      <c r="A21" s="30"/>
      <c r="B21" s="369" t="s">
        <v>503</v>
      </c>
      <c r="C21" s="16" t="s">
        <v>34</v>
      </c>
      <c r="D21" s="17">
        <v>21.23</v>
      </c>
      <c r="E21" s="58"/>
      <c r="F21" s="58"/>
      <c r="G21" s="40">
        <f t="shared" si="0"/>
        <v>0</v>
      </c>
      <c r="H21" s="58"/>
      <c r="I21" s="58"/>
      <c r="J21" s="40">
        <f t="shared" si="1"/>
        <v>0</v>
      </c>
      <c r="K21" s="58"/>
      <c r="L21" s="58"/>
      <c r="M21" s="40">
        <f t="shared" si="2"/>
        <v>0</v>
      </c>
      <c r="N21" s="111"/>
    </row>
    <row r="22" spans="1:18" ht="46.5" customHeight="1">
      <c r="A22" s="30">
        <v>11</v>
      </c>
      <c r="B22" s="391" t="s">
        <v>64</v>
      </c>
      <c r="C22" s="16" t="s">
        <v>33</v>
      </c>
      <c r="D22" s="17">
        <v>206.1</v>
      </c>
      <c r="E22" s="58">
        <v>159.6568</v>
      </c>
      <c r="F22" s="58"/>
      <c r="G22" s="40">
        <f t="shared" si="0"/>
        <v>0</v>
      </c>
      <c r="H22" s="58">
        <v>48.06</v>
      </c>
      <c r="I22" s="58"/>
      <c r="J22" s="40">
        <f t="shared" si="1"/>
        <v>0</v>
      </c>
      <c r="K22" s="58">
        <v>4.92</v>
      </c>
      <c r="L22" s="58"/>
      <c r="M22" s="40">
        <f t="shared" si="2"/>
        <v>0</v>
      </c>
      <c r="N22" s="111">
        <f t="shared" si="3"/>
        <v>0</v>
      </c>
    </row>
    <row r="23" spans="1:18" ht="18.75">
      <c r="A23" s="30"/>
      <c r="B23" s="389" t="s">
        <v>502</v>
      </c>
      <c r="C23" s="16" t="s">
        <v>33</v>
      </c>
      <c r="D23" s="197">
        <v>209.19</v>
      </c>
      <c r="E23" s="58"/>
      <c r="F23" s="58"/>
      <c r="G23" s="40">
        <f t="shared" si="0"/>
        <v>0</v>
      </c>
      <c r="H23" s="58"/>
      <c r="I23" s="58"/>
      <c r="J23" s="40">
        <f t="shared" si="1"/>
        <v>0</v>
      </c>
      <c r="K23" s="58"/>
      <c r="L23" s="58"/>
      <c r="M23" s="40">
        <f t="shared" si="2"/>
        <v>0</v>
      </c>
      <c r="N23" s="111"/>
    </row>
    <row r="24" spans="1:18" ht="18">
      <c r="A24" s="30">
        <v>12</v>
      </c>
      <c r="B24" s="369" t="s">
        <v>872</v>
      </c>
      <c r="C24" s="16" t="s">
        <v>34</v>
      </c>
      <c r="D24" s="17">
        <v>30.914999999999999</v>
      </c>
      <c r="E24" s="58">
        <v>1632.73</v>
      </c>
      <c r="F24" s="58"/>
      <c r="G24" s="40">
        <f t="shared" si="0"/>
        <v>0</v>
      </c>
      <c r="H24" s="58">
        <v>286.79999999999995</v>
      </c>
      <c r="I24" s="58"/>
      <c r="J24" s="40">
        <f t="shared" si="1"/>
        <v>0</v>
      </c>
      <c r="K24" s="58">
        <v>9.9563799999999993</v>
      </c>
      <c r="L24" s="58"/>
      <c r="M24" s="40">
        <f t="shared" si="2"/>
        <v>0</v>
      </c>
      <c r="N24" s="111">
        <f t="shared" si="3"/>
        <v>0</v>
      </c>
    </row>
    <row r="25" spans="1:18" ht="18">
      <c r="A25" s="30"/>
      <c r="B25" s="369" t="s">
        <v>503</v>
      </c>
      <c r="C25" s="16" t="s">
        <v>34</v>
      </c>
      <c r="D25" s="17">
        <v>31.85</v>
      </c>
      <c r="E25" s="58"/>
      <c r="F25" s="58"/>
      <c r="G25" s="40">
        <f t="shared" si="0"/>
        <v>0</v>
      </c>
      <c r="H25" s="58"/>
      <c r="I25" s="58"/>
      <c r="J25" s="40">
        <f t="shared" si="1"/>
        <v>0</v>
      </c>
      <c r="K25" s="58"/>
      <c r="L25" s="58"/>
      <c r="M25" s="40">
        <f t="shared" si="2"/>
        <v>0</v>
      </c>
      <c r="N25" s="111"/>
    </row>
    <row r="26" spans="1:18" ht="30">
      <c r="A26" s="30">
        <v>13</v>
      </c>
      <c r="B26" s="390" t="s">
        <v>193</v>
      </c>
      <c r="C26" s="16" t="s">
        <v>33</v>
      </c>
      <c r="D26" s="17">
        <v>50</v>
      </c>
      <c r="E26" s="87">
        <v>508</v>
      </c>
      <c r="F26" s="87"/>
      <c r="G26" s="40">
        <f t="shared" si="0"/>
        <v>0</v>
      </c>
      <c r="H26" s="87">
        <v>250</v>
      </c>
      <c r="I26" s="87"/>
      <c r="J26" s="40">
        <f t="shared" si="1"/>
        <v>0</v>
      </c>
      <c r="K26" s="87">
        <v>0</v>
      </c>
      <c r="L26" s="87"/>
      <c r="M26" s="40">
        <f t="shared" si="2"/>
        <v>0</v>
      </c>
      <c r="N26" s="111">
        <f t="shared" si="3"/>
        <v>0</v>
      </c>
    </row>
    <row r="27" spans="1:18" ht="19.5" customHeight="1">
      <c r="A27" s="30">
        <v>14</v>
      </c>
      <c r="B27" s="390" t="s">
        <v>223</v>
      </c>
      <c r="C27" s="16" t="s">
        <v>35</v>
      </c>
      <c r="D27" s="19">
        <v>1648.8</v>
      </c>
      <c r="E27" s="87">
        <v>5.6296615384615381</v>
      </c>
      <c r="F27" s="87"/>
      <c r="G27" s="40">
        <f t="shared" si="0"/>
        <v>0</v>
      </c>
      <c r="H27" s="87">
        <v>2.6208</v>
      </c>
      <c r="I27" s="87"/>
      <c r="J27" s="40">
        <f t="shared" si="1"/>
        <v>0</v>
      </c>
      <c r="K27" s="87">
        <v>0.06</v>
      </c>
      <c r="L27" s="87"/>
      <c r="M27" s="40">
        <f t="shared" si="2"/>
        <v>0</v>
      </c>
      <c r="N27" s="111">
        <f t="shared" si="3"/>
        <v>0</v>
      </c>
    </row>
    <row r="28" spans="1:18" ht="19.5" customHeight="1">
      <c r="A28" s="30"/>
      <c r="B28" s="390" t="s">
        <v>462</v>
      </c>
      <c r="C28" s="16" t="s">
        <v>493</v>
      </c>
      <c r="D28" s="18">
        <v>3957.12</v>
      </c>
      <c r="E28" s="87"/>
      <c r="F28" s="87"/>
      <c r="G28" s="40">
        <f t="shared" si="0"/>
        <v>0</v>
      </c>
      <c r="H28" s="87"/>
      <c r="I28" s="87"/>
      <c r="J28" s="40">
        <f t="shared" si="1"/>
        <v>0</v>
      </c>
      <c r="K28" s="87"/>
      <c r="L28" s="87"/>
      <c r="M28" s="40">
        <f t="shared" si="2"/>
        <v>0</v>
      </c>
      <c r="N28" s="111"/>
    </row>
    <row r="29" spans="1:18" s="48" customFormat="1" ht="45">
      <c r="A29" s="30">
        <v>15</v>
      </c>
      <c r="B29" s="391" t="s">
        <v>584</v>
      </c>
      <c r="C29" s="117" t="s">
        <v>35</v>
      </c>
      <c r="D29" s="118">
        <v>779.9</v>
      </c>
      <c r="E29" s="87">
        <v>26.616320000000005</v>
      </c>
      <c r="F29" s="87"/>
      <c r="G29" s="40">
        <f t="shared" si="0"/>
        <v>0</v>
      </c>
      <c r="H29" s="87">
        <v>2.3464800000000001</v>
      </c>
      <c r="I29" s="87"/>
      <c r="J29" s="40">
        <f t="shared" si="1"/>
        <v>0</v>
      </c>
      <c r="K29" s="87">
        <v>1.1889020000000001</v>
      </c>
      <c r="L29" s="87"/>
      <c r="M29" s="40">
        <f t="shared" si="2"/>
        <v>0</v>
      </c>
      <c r="N29" s="111">
        <f t="shared" si="3"/>
        <v>0</v>
      </c>
      <c r="O29"/>
      <c r="P29"/>
      <c r="Q29"/>
      <c r="R29"/>
    </row>
    <row r="30" spans="1:18" s="48" customFormat="1" ht="18.75">
      <c r="A30" s="14"/>
      <c r="B30" s="391" t="s">
        <v>504</v>
      </c>
      <c r="C30" s="117" t="s">
        <v>35</v>
      </c>
      <c r="D30" s="118">
        <v>779.9</v>
      </c>
      <c r="E30" s="87"/>
      <c r="F30" s="87"/>
      <c r="G30" s="40">
        <f t="shared" si="0"/>
        <v>0</v>
      </c>
      <c r="H30" s="87"/>
      <c r="I30" s="87"/>
      <c r="J30" s="40">
        <f t="shared" si="1"/>
        <v>0</v>
      </c>
      <c r="K30" s="87"/>
      <c r="L30" s="87"/>
      <c r="M30" s="40">
        <f t="shared" si="2"/>
        <v>0</v>
      </c>
      <c r="N30" s="111"/>
      <c r="O30"/>
      <c r="P30"/>
      <c r="Q30"/>
      <c r="R30"/>
    </row>
    <row r="31" spans="1:18" s="48" customFormat="1" ht="18.75">
      <c r="A31" s="14"/>
      <c r="B31" s="391" t="s">
        <v>501</v>
      </c>
      <c r="C31" s="16" t="s">
        <v>33</v>
      </c>
      <c r="D31" s="118">
        <v>135.08000000000001</v>
      </c>
      <c r="E31" s="87"/>
      <c r="F31" s="87"/>
      <c r="G31" s="40">
        <f t="shared" si="0"/>
        <v>0</v>
      </c>
      <c r="H31" s="87"/>
      <c r="I31" s="87"/>
      <c r="J31" s="40">
        <f t="shared" si="1"/>
        <v>0</v>
      </c>
      <c r="K31" s="87"/>
      <c r="L31" s="87"/>
      <c r="M31" s="40">
        <f t="shared" si="2"/>
        <v>0</v>
      </c>
      <c r="N31" s="111"/>
      <c r="O31"/>
      <c r="P31"/>
      <c r="Q31"/>
      <c r="R31"/>
    </row>
    <row r="32" spans="1:18" s="48" customFormat="1" ht="18">
      <c r="A32" s="30"/>
      <c r="B32" s="391" t="s">
        <v>478</v>
      </c>
      <c r="C32" s="117" t="s">
        <v>96</v>
      </c>
      <c r="D32" s="118">
        <v>31.16</v>
      </c>
      <c r="E32" s="141"/>
      <c r="F32" s="141"/>
      <c r="G32" s="40">
        <f t="shared" si="0"/>
        <v>0</v>
      </c>
      <c r="H32" s="141"/>
      <c r="I32" s="141"/>
      <c r="J32" s="40">
        <f t="shared" si="1"/>
        <v>0</v>
      </c>
      <c r="K32" s="141"/>
      <c r="L32" s="141"/>
      <c r="M32" s="40">
        <f t="shared" si="2"/>
        <v>0</v>
      </c>
      <c r="N32" s="155"/>
      <c r="O32"/>
      <c r="P32"/>
      <c r="Q32"/>
      <c r="R32"/>
    </row>
    <row r="33" spans="1:18" s="48" customFormat="1" ht="18">
      <c r="A33" s="30"/>
      <c r="B33" s="391" t="s">
        <v>492</v>
      </c>
      <c r="C33" s="117" t="s">
        <v>1</v>
      </c>
      <c r="D33" s="118">
        <v>0.16</v>
      </c>
      <c r="E33" s="141"/>
      <c r="F33" s="141"/>
      <c r="G33" s="40">
        <f t="shared" si="0"/>
        <v>0</v>
      </c>
      <c r="H33" s="141"/>
      <c r="I33" s="141"/>
      <c r="J33" s="40">
        <f t="shared" si="1"/>
        <v>0</v>
      </c>
      <c r="K33" s="141"/>
      <c r="L33" s="141"/>
      <c r="M33" s="40">
        <f t="shared" si="2"/>
        <v>0</v>
      </c>
      <c r="N33" s="155"/>
      <c r="O33"/>
      <c r="P33"/>
      <c r="Q33"/>
      <c r="R33"/>
    </row>
    <row r="34" spans="1:18" s="48" customFormat="1" ht="18.75">
      <c r="A34" s="30">
        <v>16</v>
      </c>
      <c r="B34" s="390" t="s">
        <v>463</v>
      </c>
      <c r="C34" s="117" t="s">
        <v>35</v>
      </c>
      <c r="D34" s="118">
        <v>779.90000000000009</v>
      </c>
      <c r="E34" s="141">
        <v>3.6203999999999996</v>
      </c>
      <c r="F34" s="141"/>
      <c r="G34" s="40">
        <f t="shared" si="0"/>
        <v>0</v>
      </c>
      <c r="H34" s="141">
        <v>2.36496</v>
      </c>
      <c r="I34" s="141"/>
      <c r="J34" s="40">
        <f t="shared" si="1"/>
        <v>0</v>
      </c>
      <c r="K34" s="141">
        <v>6.720000000000001E-2</v>
      </c>
      <c r="L34" s="141"/>
      <c r="M34" s="40">
        <f t="shared" si="2"/>
        <v>0</v>
      </c>
      <c r="N34" s="155">
        <f t="shared" si="3"/>
        <v>0</v>
      </c>
      <c r="O34"/>
      <c r="P34"/>
      <c r="Q34"/>
      <c r="R34"/>
    </row>
    <row r="35" spans="1:18" s="48" customFormat="1" ht="18.75">
      <c r="A35" s="30"/>
      <c r="B35" s="391" t="s">
        <v>501</v>
      </c>
      <c r="C35" s="16" t="s">
        <v>33</v>
      </c>
      <c r="D35" s="118">
        <f>3.06/100*D34</f>
        <v>23.864940000000004</v>
      </c>
      <c r="E35" s="141"/>
      <c r="F35" s="141"/>
      <c r="G35" s="40">
        <f t="shared" si="0"/>
        <v>0</v>
      </c>
      <c r="H35" s="141"/>
      <c r="I35" s="141"/>
      <c r="J35" s="40">
        <f t="shared" si="1"/>
        <v>0</v>
      </c>
      <c r="K35" s="141"/>
      <c r="L35" s="141"/>
      <c r="M35" s="40">
        <f t="shared" si="2"/>
        <v>0</v>
      </c>
      <c r="N35" s="155"/>
      <c r="O35"/>
      <c r="P35"/>
      <c r="Q35"/>
      <c r="R35"/>
    </row>
    <row r="36" spans="1:18" s="48" customFormat="1" ht="39" customHeight="1">
      <c r="A36" s="30">
        <v>17</v>
      </c>
      <c r="B36" s="390" t="s">
        <v>397</v>
      </c>
      <c r="C36" s="117" t="s">
        <v>36</v>
      </c>
      <c r="D36" s="118">
        <v>203.50000000000003</v>
      </c>
      <c r="E36" s="84">
        <v>8.8372444444444458</v>
      </c>
      <c r="F36" s="84"/>
      <c r="G36" s="40">
        <f t="shared" si="0"/>
        <v>0</v>
      </c>
      <c r="H36" s="84">
        <v>5.7720000000000002</v>
      </c>
      <c r="I36" s="84"/>
      <c r="J36" s="40">
        <f t="shared" si="1"/>
        <v>0</v>
      </c>
      <c r="K36" s="84">
        <v>2.8399999999999998E-2</v>
      </c>
      <c r="L36" s="84"/>
      <c r="M36" s="40">
        <f t="shared" si="2"/>
        <v>0</v>
      </c>
      <c r="N36" s="155">
        <f t="shared" si="3"/>
        <v>0</v>
      </c>
      <c r="O36"/>
      <c r="P36"/>
      <c r="Q36"/>
      <c r="R36"/>
    </row>
    <row r="37" spans="1:18" s="48" customFormat="1" ht="18">
      <c r="A37" s="30"/>
      <c r="B37" s="390" t="s">
        <v>464</v>
      </c>
      <c r="C37" s="117" t="s">
        <v>6</v>
      </c>
      <c r="D37" s="118">
        <v>203.50000000000003</v>
      </c>
      <c r="E37" s="84"/>
      <c r="F37" s="84"/>
      <c r="G37" s="40">
        <f t="shared" si="0"/>
        <v>0</v>
      </c>
      <c r="H37" s="84"/>
      <c r="I37" s="84"/>
      <c r="J37" s="40">
        <f t="shared" si="1"/>
        <v>0</v>
      </c>
      <c r="K37" s="84"/>
      <c r="L37" s="84"/>
      <c r="M37" s="40">
        <f t="shared" si="2"/>
        <v>0</v>
      </c>
      <c r="N37" s="155"/>
      <c r="O37"/>
      <c r="P37"/>
      <c r="Q37"/>
      <c r="R37"/>
    </row>
    <row r="38" spans="1:18" s="48" customFormat="1" ht="18.75" customHeight="1">
      <c r="A38" s="30"/>
      <c r="B38" s="390" t="s">
        <v>465</v>
      </c>
      <c r="C38" s="16" t="s">
        <v>33</v>
      </c>
      <c r="D38" s="118">
        <v>5.2910000000000004</v>
      </c>
      <c r="E38" s="84"/>
      <c r="F38" s="84"/>
      <c r="G38" s="40">
        <f t="shared" si="0"/>
        <v>0</v>
      </c>
      <c r="H38" s="84"/>
      <c r="I38" s="84"/>
      <c r="J38" s="40">
        <f t="shared" si="1"/>
        <v>0</v>
      </c>
      <c r="K38" s="84"/>
      <c r="L38" s="84"/>
      <c r="M38" s="40">
        <f t="shared" si="2"/>
        <v>0</v>
      </c>
      <c r="N38" s="155"/>
      <c r="O38"/>
      <c r="P38"/>
      <c r="Q38"/>
      <c r="R38"/>
    </row>
    <row r="39" spans="1:18" s="48" customFormat="1" ht="18.75">
      <c r="A39" s="30"/>
      <c r="B39" s="390" t="s">
        <v>466</v>
      </c>
      <c r="C39" s="16" t="s">
        <v>33</v>
      </c>
      <c r="D39" s="118">
        <v>0.1221</v>
      </c>
      <c r="E39" s="84"/>
      <c r="F39" s="84"/>
      <c r="G39" s="40">
        <f t="shared" si="0"/>
        <v>0</v>
      </c>
      <c r="H39" s="84"/>
      <c r="I39" s="84"/>
      <c r="J39" s="40">
        <f t="shared" si="1"/>
        <v>0</v>
      </c>
      <c r="K39" s="84"/>
      <c r="L39" s="84"/>
      <c r="M39" s="40">
        <f t="shared" si="2"/>
        <v>0</v>
      </c>
      <c r="N39" s="155"/>
      <c r="O39"/>
      <c r="P39"/>
      <c r="Q39"/>
      <c r="R39"/>
    </row>
    <row r="40" spans="1:18" s="48" customFormat="1" ht="28.5">
      <c r="A40" s="30">
        <v>18</v>
      </c>
      <c r="B40" s="389" t="s">
        <v>224</v>
      </c>
      <c r="C40" s="117" t="s">
        <v>35</v>
      </c>
      <c r="D40" s="118">
        <v>824.4</v>
      </c>
      <c r="E40" s="141">
        <v>2.4656000000000002</v>
      </c>
      <c r="F40" s="141"/>
      <c r="G40" s="40">
        <f t="shared" si="0"/>
        <v>0</v>
      </c>
      <c r="H40" s="141">
        <v>10</v>
      </c>
      <c r="I40" s="141"/>
      <c r="J40" s="40">
        <f t="shared" si="1"/>
        <v>0</v>
      </c>
      <c r="K40" s="141">
        <v>0.31735999999999998</v>
      </c>
      <c r="L40" s="141"/>
      <c r="M40" s="40">
        <f t="shared" si="2"/>
        <v>0</v>
      </c>
      <c r="N40" s="155">
        <f t="shared" si="3"/>
        <v>0</v>
      </c>
      <c r="O40"/>
      <c r="P40"/>
      <c r="Q40"/>
      <c r="R40"/>
    </row>
    <row r="41" spans="1:18" s="48" customFormat="1" ht="18.75">
      <c r="A41" s="30"/>
      <c r="B41" s="389" t="s">
        <v>467</v>
      </c>
      <c r="C41" s="117" t="s">
        <v>33</v>
      </c>
      <c r="D41" s="118">
        <v>22.093920000000001</v>
      </c>
      <c r="E41" s="141"/>
      <c r="F41" s="141"/>
      <c r="G41" s="40">
        <f t="shared" si="0"/>
        <v>0</v>
      </c>
      <c r="H41" s="141"/>
      <c r="I41" s="141"/>
      <c r="J41" s="40">
        <f t="shared" si="1"/>
        <v>0</v>
      </c>
      <c r="K41" s="141"/>
      <c r="L41" s="141"/>
      <c r="M41" s="40">
        <f t="shared" si="2"/>
        <v>0</v>
      </c>
      <c r="N41" s="155"/>
      <c r="O41"/>
      <c r="P41"/>
      <c r="Q41"/>
      <c r="R41"/>
    </row>
    <row r="42" spans="1:18" s="48" customFormat="1" ht="28.5">
      <c r="A42" s="30">
        <v>19</v>
      </c>
      <c r="B42" s="389" t="s">
        <v>225</v>
      </c>
      <c r="C42" s="117" t="s">
        <v>35</v>
      </c>
      <c r="D42" s="118">
        <v>824.4</v>
      </c>
      <c r="E42" s="141">
        <v>4.0846</v>
      </c>
      <c r="F42" s="141"/>
      <c r="G42" s="40">
        <f t="shared" si="0"/>
        <v>0</v>
      </c>
      <c r="H42" s="141">
        <v>1.0842000000000001</v>
      </c>
      <c r="I42" s="141"/>
      <c r="J42" s="40">
        <f t="shared" si="1"/>
        <v>0</v>
      </c>
      <c r="K42" s="141">
        <v>2.7999999999999997E-2</v>
      </c>
      <c r="L42" s="141"/>
      <c r="M42" s="40">
        <f t="shared" si="2"/>
        <v>0</v>
      </c>
      <c r="N42" s="155">
        <f t="shared" si="3"/>
        <v>0</v>
      </c>
      <c r="O42"/>
      <c r="P42"/>
      <c r="Q42"/>
      <c r="R42"/>
    </row>
    <row r="43" spans="1:18" s="48" customFormat="1" ht="18">
      <c r="A43" s="30"/>
      <c r="B43" s="389" t="s">
        <v>468</v>
      </c>
      <c r="C43" s="117" t="s">
        <v>493</v>
      </c>
      <c r="D43" s="118">
        <v>458.85</v>
      </c>
      <c r="E43" s="141"/>
      <c r="F43" s="141"/>
      <c r="G43" s="40">
        <f t="shared" si="0"/>
        <v>0</v>
      </c>
      <c r="H43" s="141"/>
      <c r="I43" s="141"/>
      <c r="J43" s="40">
        <f t="shared" si="1"/>
        <v>0</v>
      </c>
      <c r="K43" s="141"/>
      <c r="L43" s="141"/>
      <c r="M43" s="40">
        <f t="shared" si="2"/>
        <v>0</v>
      </c>
      <c r="N43" s="155"/>
      <c r="O43"/>
      <c r="P43"/>
      <c r="Q43"/>
      <c r="R43"/>
    </row>
    <row r="44" spans="1:18" s="48" customFormat="1" ht="18">
      <c r="A44" s="30"/>
      <c r="B44" s="389" t="s">
        <v>469</v>
      </c>
      <c r="C44" s="117" t="s">
        <v>493</v>
      </c>
      <c r="D44" s="118">
        <v>79.8</v>
      </c>
      <c r="E44" s="141"/>
      <c r="F44" s="141"/>
      <c r="G44" s="40">
        <f t="shared" si="0"/>
        <v>0</v>
      </c>
      <c r="H44" s="141"/>
      <c r="I44" s="141"/>
      <c r="J44" s="40">
        <f t="shared" si="1"/>
        <v>0</v>
      </c>
      <c r="K44" s="141"/>
      <c r="L44" s="141"/>
      <c r="M44" s="40">
        <f t="shared" si="2"/>
        <v>0</v>
      </c>
      <c r="N44" s="155"/>
      <c r="O44"/>
      <c r="P44"/>
      <c r="Q44"/>
      <c r="R44"/>
    </row>
    <row r="45" spans="1:18" s="48" customFormat="1" ht="18">
      <c r="A45" s="30"/>
      <c r="B45" s="389" t="s">
        <v>470</v>
      </c>
      <c r="C45" s="117" t="s">
        <v>493</v>
      </c>
      <c r="D45" s="118">
        <v>99.75</v>
      </c>
      <c r="E45" s="141"/>
      <c r="F45" s="141"/>
      <c r="G45" s="40">
        <f t="shared" si="0"/>
        <v>0</v>
      </c>
      <c r="H45" s="141"/>
      <c r="I45" s="141"/>
      <c r="J45" s="40">
        <f t="shared" si="1"/>
        <v>0</v>
      </c>
      <c r="K45" s="141"/>
      <c r="L45" s="141"/>
      <c r="M45" s="40">
        <f t="shared" si="2"/>
        <v>0</v>
      </c>
      <c r="N45" s="155"/>
      <c r="O45"/>
      <c r="P45"/>
      <c r="Q45"/>
      <c r="R45"/>
    </row>
    <row r="46" spans="1:18" s="48" customFormat="1" ht="28.5">
      <c r="A46" s="14">
        <v>20</v>
      </c>
      <c r="B46" s="389" t="s">
        <v>226</v>
      </c>
      <c r="C46" s="117" t="s">
        <v>36</v>
      </c>
      <c r="D46" s="118">
        <v>175</v>
      </c>
      <c r="E46" s="87">
        <v>81.64</v>
      </c>
      <c r="F46" s="87"/>
      <c r="G46" s="40">
        <f t="shared" si="0"/>
        <v>0</v>
      </c>
      <c r="H46" s="87">
        <v>31.25</v>
      </c>
      <c r="I46" s="87"/>
      <c r="J46" s="40">
        <f t="shared" si="1"/>
        <v>0</v>
      </c>
      <c r="K46" s="87">
        <v>0</v>
      </c>
      <c r="L46" s="87"/>
      <c r="M46" s="40">
        <f t="shared" si="2"/>
        <v>0</v>
      </c>
      <c r="N46" s="111">
        <f t="shared" si="3"/>
        <v>0</v>
      </c>
      <c r="O46"/>
      <c r="P46"/>
      <c r="Q46"/>
      <c r="R46"/>
    </row>
    <row r="47" spans="1:18" ht="32.25" customHeight="1">
      <c r="A47" s="30">
        <v>21</v>
      </c>
      <c r="B47" s="389" t="s">
        <v>871</v>
      </c>
      <c r="C47" s="110" t="s">
        <v>28</v>
      </c>
      <c r="D47" s="84">
        <v>952.4</v>
      </c>
      <c r="E47" s="84">
        <v>1.8276000000000001</v>
      </c>
      <c r="F47" s="84"/>
      <c r="G47" s="40">
        <f t="shared" si="0"/>
        <v>0</v>
      </c>
      <c r="H47" s="84">
        <v>5.3040000000000003</v>
      </c>
      <c r="I47" s="84"/>
      <c r="J47" s="40">
        <f t="shared" si="1"/>
        <v>0</v>
      </c>
      <c r="K47" s="84">
        <v>1.1999999999999999E-3</v>
      </c>
      <c r="L47" s="84"/>
      <c r="M47" s="40">
        <f t="shared" si="2"/>
        <v>0</v>
      </c>
      <c r="N47" s="84">
        <f>G47+J47+M47</f>
        <v>0</v>
      </c>
    </row>
    <row r="48" spans="1:18" s="48" customFormat="1" ht="30.75" customHeight="1">
      <c r="A48" s="14">
        <v>22</v>
      </c>
      <c r="B48" s="392" t="s">
        <v>227</v>
      </c>
      <c r="C48" s="117" t="s">
        <v>37</v>
      </c>
      <c r="D48" s="118">
        <v>1</v>
      </c>
      <c r="E48" s="143">
        <v>1360</v>
      </c>
      <c r="F48" s="143"/>
      <c r="G48" s="40">
        <f t="shared" si="0"/>
        <v>0</v>
      </c>
      <c r="H48" s="143">
        <v>200</v>
      </c>
      <c r="I48" s="143"/>
      <c r="J48" s="40">
        <f t="shared" si="1"/>
        <v>0</v>
      </c>
      <c r="K48" s="143">
        <v>0</v>
      </c>
      <c r="L48" s="143"/>
      <c r="M48" s="40">
        <f t="shared" si="2"/>
        <v>0</v>
      </c>
      <c r="N48" s="111">
        <f t="shared" si="3"/>
        <v>0</v>
      </c>
      <c r="O48"/>
      <c r="P48"/>
      <c r="Q48"/>
      <c r="R48"/>
    </row>
    <row r="49" spans="1:18" s="59" customFormat="1" ht="18">
      <c r="A49" s="92"/>
      <c r="B49" s="99" t="s">
        <v>152</v>
      </c>
      <c r="C49" s="92"/>
      <c r="D49" s="92"/>
      <c r="E49" s="144"/>
      <c r="F49" s="144"/>
      <c r="G49" s="40">
        <f t="shared" si="0"/>
        <v>0</v>
      </c>
      <c r="H49" s="145"/>
      <c r="I49" s="145"/>
      <c r="J49" s="40">
        <f t="shared" si="1"/>
        <v>0</v>
      </c>
      <c r="K49" s="145"/>
      <c r="L49" s="145"/>
      <c r="M49" s="40">
        <f t="shared" si="2"/>
        <v>0</v>
      </c>
      <c r="N49" s="96"/>
      <c r="O49"/>
      <c r="P49"/>
      <c r="Q49"/>
      <c r="R49"/>
    </row>
    <row r="50" spans="1:18" ht="18">
      <c r="A50" s="110">
        <v>1</v>
      </c>
      <c r="B50" s="386" t="s">
        <v>505</v>
      </c>
      <c r="C50" s="110" t="s">
        <v>20</v>
      </c>
      <c r="D50" s="110">
        <v>7.8</v>
      </c>
      <c r="E50" s="313">
        <v>121.5018</v>
      </c>
      <c r="F50" s="313"/>
      <c r="G50" s="40">
        <f t="shared" si="0"/>
        <v>0</v>
      </c>
      <c r="H50" s="143">
        <v>15.059999999999997</v>
      </c>
      <c r="I50" s="143"/>
      <c r="J50" s="40">
        <f t="shared" si="1"/>
        <v>0</v>
      </c>
      <c r="K50" s="143">
        <v>4.3635999999999999</v>
      </c>
      <c r="L50" s="143"/>
      <c r="M50" s="40">
        <f t="shared" si="2"/>
        <v>0</v>
      </c>
      <c r="N50" s="111">
        <f t="shared" si="3"/>
        <v>0</v>
      </c>
    </row>
    <row r="51" spans="1:18" ht="18">
      <c r="A51" s="110"/>
      <c r="B51" s="386" t="s">
        <v>23</v>
      </c>
      <c r="C51" s="110" t="s">
        <v>20</v>
      </c>
      <c r="D51" s="110">
        <v>7.92</v>
      </c>
      <c r="E51" s="313"/>
      <c r="F51" s="313"/>
      <c r="G51" s="40">
        <f t="shared" si="0"/>
        <v>0</v>
      </c>
      <c r="H51" s="143"/>
      <c r="I51" s="143"/>
      <c r="J51" s="40">
        <f t="shared" si="1"/>
        <v>0</v>
      </c>
      <c r="K51" s="143"/>
      <c r="L51" s="143"/>
      <c r="M51" s="40">
        <f t="shared" si="2"/>
        <v>0</v>
      </c>
      <c r="N51" s="111"/>
    </row>
    <row r="52" spans="1:18" ht="18">
      <c r="A52" s="110">
        <v>2</v>
      </c>
      <c r="B52" s="386" t="s">
        <v>506</v>
      </c>
      <c r="C52" s="110" t="s">
        <v>20</v>
      </c>
      <c r="D52" s="110">
        <v>76.349999999999994</v>
      </c>
      <c r="E52" s="313">
        <v>159.65680000000003</v>
      </c>
      <c r="F52" s="313"/>
      <c r="G52" s="40">
        <f t="shared" si="0"/>
        <v>0</v>
      </c>
      <c r="H52" s="143">
        <v>48.06</v>
      </c>
      <c r="I52" s="143"/>
      <c r="J52" s="40">
        <f t="shared" si="1"/>
        <v>0</v>
      </c>
      <c r="K52" s="143">
        <v>4.92</v>
      </c>
      <c r="L52" s="143"/>
      <c r="M52" s="40">
        <f t="shared" si="2"/>
        <v>0</v>
      </c>
      <c r="N52" s="111">
        <f t="shared" si="3"/>
        <v>0</v>
      </c>
    </row>
    <row r="53" spans="1:18" ht="18">
      <c r="A53" s="110"/>
      <c r="B53" s="386" t="s">
        <v>507</v>
      </c>
      <c r="C53" s="110" t="s">
        <v>20</v>
      </c>
      <c r="D53" s="110">
        <v>77.5</v>
      </c>
      <c r="E53" s="313"/>
      <c r="F53" s="313"/>
      <c r="G53" s="40">
        <f t="shared" si="0"/>
        <v>0</v>
      </c>
      <c r="H53" s="143"/>
      <c r="I53" s="143"/>
      <c r="J53" s="40">
        <f t="shared" si="1"/>
        <v>0</v>
      </c>
      <c r="K53" s="143"/>
      <c r="L53" s="143"/>
      <c r="M53" s="40">
        <f t="shared" si="2"/>
        <v>0</v>
      </c>
      <c r="N53" s="111"/>
    </row>
    <row r="54" spans="1:18" ht="18">
      <c r="A54" s="110">
        <v>3</v>
      </c>
      <c r="B54" s="386" t="s">
        <v>228</v>
      </c>
      <c r="C54" s="110" t="s">
        <v>1</v>
      </c>
      <c r="D54" s="110">
        <v>5.3</v>
      </c>
      <c r="E54" s="313">
        <v>1632.7299999999998</v>
      </c>
      <c r="F54" s="313"/>
      <c r="G54" s="40">
        <f t="shared" si="0"/>
        <v>0</v>
      </c>
      <c r="H54" s="143">
        <v>286.8</v>
      </c>
      <c r="I54" s="143"/>
      <c r="J54" s="40">
        <f t="shared" si="1"/>
        <v>0</v>
      </c>
      <c r="K54" s="143">
        <v>9.9563799999999993</v>
      </c>
      <c r="L54" s="143"/>
      <c r="M54" s="40">
        <f t="shared" si="2"/>
        <v>0</v>
      </c>
      <c r="N54" s="111">
        <f t="shared" si="3"/>
        <v>0</v>
      </c>
    </row>
    <row r="55" spans="1:18" ht="18">
      <c r="A55" s="110"/>
      <c r="B55" s="386" t="s">
        <v>503</v>
      </c>
      <c r="C55" s="110" t="s">
        <v>1</v>
      </c>
      <c r="D55" s="198">
        <f>5.3*1.03</f>
        <v>5.4589999999999996</v>
      </c>
      <c r="E55" s="313"/>
      <c r="F55" s="313"/>
      <c r="G55" s="40">
        <f t="shared" si="0"/>
        <v>0</v>
      </c>
      <c r="H55" s="143"/>
      <c r="I55" s="143"/>
      <c r="J55" s="40">
        <f t="shared" si="1"/>
        <v>0</v>
      </c>
      <c r="K55" s="143"/>
      <c r="L55" s="143"/>
      <c r="M55" s="40">
        <f t="shared" si="2"/>
        <v>0</v>
      </c>
      <c r="N55" s="111"/>
    </row>
    <row r="56" spans="1:18" ht="18">
      <c r="A56" s="110">
        <v>4</v>
      </c>
      <c r="B56" s="386" t="s">
        <v>229</v>
      </c>
      <c r="C56" s="110" t="s">
        <v>1</v>
      </c>
      <c r="D56" s="110">
        <v>0.5</v>
      </c>
      <c r="E56" s="313">
        <v>1828.43</v>
      </c>
      <c r="F56" s="313"/>
      <c r="G56" s="40">
        <f t="shared" si="0"/>
        <v>0</v>
      </c>
      <c r="H56" s="143">
        <v>286.79999999999995</v>
      </c>
      <c r="I56" s="143"/>
      <c r="J56" s="40">
        <f t="shared" si="1"/>
        <v>0</v>
      </c>
      <c r="K56" s="143">
        <v>9.9563800000000011</v>
      </c>
      <c r="L56" s="143"/>
      <c r="M56" s="40">
        <f t="shared" si="2"/>
        <v>0</v>
      </c>
      <c r="N56" s="111">
        <f t="shared" si="3"/>
        <v>0</v>
      </c>
    </row>
    <row r="57" spans="1:18" ht="18">
      <c r="A57" s="110"/>
      <c r="B57" s="386" t="s">
        <v>585</v>
      </c>
      <c r="C57" s="110" t="s">
        <v>1</v>
      </c>
      <c r="D57" s="198">
        <f>D56*1.03</f>
        <v>0.51500000000000001</v>
      </c>
      <c r="E57" s="313"/>
      <c r="F57" s="313"/>
      <c r="G57" s="40">
        <f t="shared" si="0"/>
        <v>0</v>
      </c>
      <c r="H57" s="143"/>
      <c r="I57" s="143"/>
      <c r="J57" s="40">
        <f t="shared" si="1"/>
        <v>0</v>
      </c>
      <c r="K57" s="143"/>
      <c r="L57" s="143"/>
      <c r="M57" s="40">
        <f t="shared" si="2"/>
        <v>0</v>
      </c>
      <c r="N57" s="111"/>
    </row>
    <row r="58" spans="1:18" ht="18">
      <c r="A58" s="110">
        <v>5</v>
      </c>
      <c r="B58" s="386" t="s">
        <v>398</v>
      </c>
      <c r="C58" s="110" t="s">
        <v>40</v>
      </c>
      <c r="D58" s="110">
        <v>38.4</v>
      </c>
      <c r="E58" s="313">
        <v>40</v>
      </c>
      <c r="F58" s="313"/>
      <c r="G58" s="40">
        <f t="shared" si="0"/>
        <v>0</v>
      </c>
      <c r="H58" s="143">
        <v>6.25</v>
      </c>
      <c r="I58" s="143"/>
      <c r="J58" s="40">
        <f t="shared" si="1"/>
        <v>0</v>
      </c>
      <c r="K58" s="143">
        <v>0</v>
      </c>
      <c r="L58" s="143"/>
      <c r="M58" s="40">
        <f t="shared" si="2"/>
        <v>0</v>
      </c>
      <c r="N58" s="111">
        <f t="shared" si="3"/>
        <v>0</v>
      </c>
    </row>
    <row r="59" spans="1:18" s="48" customFormat="1" ht="18">
      <c r="A59" s="110">
        <v>6</v>
      </c>
      <c r="B59" s="393" t="s">
        <v>41</v>
      </c>
      <c r="C59" s="115" t="s">
        <v>1</v>
      </c>
      <c r="D59" s="115">
        <v>6.8409999999999985E-2</v>
      </c>
      <c r="E59" s="313">
        <v>812.4440052623886</v>
      </c>
      <c r="F59" s="313"/>
      <c r="G59" s="40">
        <f t="shared" si="0"/>
        <v>0</v>
      </c>
      <c r="H59" s="143">
        <v>322.8</v>
      </c>
      <c r="I59" s="143"/>
      <c r="J59" s="40">
        <f t="shared" si="1"/>
        <v>0</v>
      </c>
      <c r="K59" s="143">
        <v>83.876000000000005</v>
      </c>
      <c r="L59" s="143"/>
      <c r="M59" s="40">
        <f t="shared" si="2"/>
        <v>0</v>
      </c>
      <c r="N59" s="111">
        <f t="shared" si="3"/>
        <v>0</v>
      </c>
      <c r="O59"/>
      <c r="P59"/>
      <c r="Q59"/>
      <c r="R59"/>
    </row>
    <row r="60" spans="1:18" ht="18">
      <c r="A60" s="110"/>
      <c r="B60" s="386" t="s">
        <v>42</v>
      </c>
      <c r="C60" s="110" t="s">
        <v>1</v>
      </c>
      <c r="D60" s="110">
        <v>0.04</v>
      </c>
      <c r="E60" s="313"/>
      <c r="F60" s="313"/>
      <c r="G60" s="40">
        <f t="shared" si="0"/>
        <v>0</v>
      </c>
      <c r="H60" s="143"/>
      <c r="I60" s="143"/>
      <c r="J60" s="40">
        <f t="shared" si="1"/>
        <v>0</v>
      </c>
      <c r="K60" s="143"/>
      <c r="L60" s="143"/>
      <c r="M60" s="40">
        <f t="shared" si="2"/>
        <v>0</v>
      </c>
      <c r="N60" s="111"/>
    </row>
    <row r="61" spans="1:18" ht="18">
      <c r="A61" s="110"/>
      <c r="B61" s="386" t="s">
        <v>43</v>
      </c>
      <c r="C61" s="110" t="s">
        <v>1</v>
      </c>
      <c r="D61" s="110">
        <v>5.0000000000000001E-3</v>
      </c>
      <c r="E61" s="313"/>
      <c r="F61" s="313"/>
      <c r="G61" s="40">
        <f t="shared" si="0"/>
        <v>0</v>
      </c>
      <c r="H61" s="143"/>
      <c r="I61" s="143"/>
      <c r="J61" s="40">
        <f t="shared" si="1"/>
        <v>0</v>
      </c>
      <c r="K61" s="143"/>
      <c r="L61" s="143"/>
      <c r="M61" s="40">
        <f t="shared" si="2"/>
        <v>0</v>
      </c>
      <c r="N61" s="111"/>
    </row>
    <row r="62" spans="1:18" ht="18">
      <c r="A62" s="110"/>
      <c r="B62" s="386" t="s">
        <v>230</v>
      </c>
      <c r="C62" s="110" t="s">
        <v>1</v>
      </c>
      <c r="D62" s="110">
        <v>1.26E-2</v>
      </c>
      <c r="E62" s="313"/>
      <c r="F62" s="313"/>
      <c r="G62" s="40">
        <f t="shared" si="0"/>
        <v>0</v>
      </c>
      <c r="H62" s="143"/>
      <c r="I62" s="143"/>
      <c r="J62" s="40">
        <f t="shared" si="1"/>
        <v>0</v>
      </c>
      <c r="K62" s="143"/>
      <c r="L62" s="143"/>
      <c r="M62" s="40">
        <f t="shared" si="2"/>
        <v>0</v>
      </c>
      <c r="N62" s="111"/>
    </row>
    <row r="63" spans="1:18" ht="18">
      <c r="A63" s="110"/>
      <c r="B63" s="386" t="s">
        <v>45</v>
      </c>
      <c r="C63" s="110" t="s">
        <v>1</v>
      </c>
      <c r="D63" s="110">
        <v>8.0000000000000002E-3</v>
      </c>
      <c r="E63" s="313"/>
      <c r="F63" s="313"/>
      <c r="G63" s="40">
        <f t="shared" si="0"/>
        <v>0</v>
      </c>
      <c r="H63" s="143"/>
      <c r="I63" s="143"/>
      <c r="J63" s="40">
        <f t="shared" si="1"/>
        <v>0</v>
      </c>
      <c r="K63" s="143"/>
      <c r="L63" s="143"/>
      <c r="M63" s="40">
        <f t="shared" si="2"/>
        <v>0</v>
      </c>
      <c r="N63" s="111"/>
    </row>
    <row r="64" spans="1:18" ht="18">
      <c r="A64" s="110"/>
      <c r="B64" s="386" t="s">
        <v>46</v>
      </c>
      <c r="C64" s="110" t="s">
        <v>1</v>
      </c>
      <c r="D64" s="110">
        <v>1.1E-4</v>
      </c>
      <c r="E64" s="313"/>
      <c r="F64" s="313"/>
      <c r="G64" s="40">
        <f t="shared" si="0"/>
        <v>0</v>
      </c>
      <c r="H64" s="143"/>
      <c r="I64" s="143"/>
      <c r="J64" s="40">
        <f t="shared" si="1"/>
        <v>0</v>
      </c>
      <c r="K64" s="143"/>
      <c r="L64" s="143"/>
      <c r="M64" s="40">
        <f t="shared" si="2"/>
        <v>0</v>
      </c>
      <c r="N64" s="111"/>
    </row>
    <row r="65" spans="1:18" ht="18">
      <c r="A65" s="110"/>
      <c r="B65" s="386" t="s">
        <v>47</v>
      </c>
      <c r="C65" s="110" t="s">
        <v>1</v>
      </c>
      <c r="D65" s="110">
        <v>2.7000000000000001E-3</v>
      </c>
      <c r="E65" s="313"/>
      <c r="F65" s="313"/>
      <c r="G65" s="40">
        <f t="shared" si="0"/>
        <v>0</v>
      </c>
      <c r="H65" s="143"/>
      <c r="I65" s="143"/>
      <c r="J65" s="40">
        <f t="shared" si="1"/>
        <v>0</v>
      </c>
      <c r="K65" s="143"/>
      <c r="L65" s="143"/>
      <c r="M65" s="40">
        <f t="shared" si="2"/>
        <v>0</v>
      </c>
      <c r="N65" s="111"/>
    </row>
    <row r="66" spans="1:18" s="48" customFormat="1" ht="18">
      <c r="A66" s="110">
        <v>7</v>
      </c>
      <c r="B66" s="393" t="s">
        <v>48</v>
      </c>
      <c r="C66" s="115" t="s">
        <v>1</v>
      </c>
      <c r="D66" s="115">
        <v>7.3331999999999994E-2</v>
      </c>
      <c r="E66" s="313">
        <v>6080.1532056946489</v>
      </c>
      <c r="F66" s="313"/>
      <c r="G66" s="40">
        <f t="shared" si="0"/>
        <v>0</v>
      </c>
      <c r="H66" s="143">
        <v>322.8</v>
      </c>
      <c r="I66" s="143"/>
      <c r="J66" s="40">
        <f t="shared" si="1"/>
        <v>0</v>
      </c>
      <c r="K66" s="143">
        <v>83.875999999999991</v>
      </c>
      <c r="L66" s="143"/>
      <c r="M66" s="40">
        <f t="shared" si="2"/>
        <v>0</v>
      </c>
      <c r="N66" s="111">
        <f t="shared" ref="N66" si="4">M66+J66+G66</f>
        <v>0</v>
      </c>
      <c r="O66"/>
      <c r="P66"/>
      <c r="Q66"/>
      <c r="R66"/>
    </row>
    <row r="67" spans="1:18" ht="18">
      <c r="A67" s="110"/>
      <c r="B67" s="386" t="s">
        <v>49</v>
      </c>
      <c r="C67" s="110" t="s">
        <v>40</v>
      </c>
      <c r="D67" s="110">
        <v>15.6</v>
      </c>
      <c r="E67" s="313"/>
      <c r="F67" s="313"/>
      <c r="G67" s="40">
        <f t="shared" si="0"/>
        <v>0</v>
      </c>
      <c r="H67" s="143"/>
      <c r="I67" s="143"/>
      <c r="J67" s="40">
        <f t="shared" si="1"/>
        <v>0</v>
      </c>
      <c r="K67" s="143"/>
      <c r="L67" s="143"/>
      <c r="M67" s="40">
        <f t="shared" si="2"/>
        <v>0</v>
      </c>
      <c r="N67" s="111"/>
    </row>
    <row r="68" spans="1:18" ht="18">
      <c r="A68" s="20"/>
      <c r="B68" s="386" t="s">
        <v>50</v>
      </c>
      <c r="C68" s="20" t="s">
        <v>40</v>
      </c>
      <c r="D68" s="20">
        <v>12</v>
      </c>
      <c r="E68" s="143"/>
      <c r="F68" s="143"/>
      <c r="G68" s="40">
        <f t="shared" si="0"/>
        <v>0</v>
      </c>
      <c r="H68" s="143"/>
      <c r="I68" s="143"/>
      <c r="J68" s="40">
        <f t="shared" si="1"/>
        <v>0</v>
      </c>
      <c r="K68" s="143"/>
      <c r="L68" s="143"/>
      <c r="M68" s="40">
        <f t="shared" si="2"/>
        <v>0</v>
      </c>
      <c r="N68" s="111"/>
    </row>
    <row r="69" spans="1:18" ht="18">
      <c r="A69" s="20"/>
      <c r="B69" s="386" t="s">
        <v>51</v>
      </c>
      <c r="C69" s="20" t="s">
        <v>15</v>
      </c>
      <c r="D69" s="20">
        <v>78</v>
      </c>
      <c r="E69" s="143"/>
      <c r="F69" s="143"/>
      <c r="G69" s="40">
        <f t="shared" si="0"/>
        <v>0</v>
      </c>
      <c r="H69" s="143"/>
      <c r="I69" s="143"/>
      <c r="J69" s="40">
        <f t="shared" si="1"/>
        <v>0</v>
      </c>
      <c r="K69" s="143"/>
      <c r="L69" s="143"/>
      <c r="M69" s="40">
        <f t="shared" si="2"/>
        <v>0</v>
      </c>
      <c r="N69" s="111"/>
    </row>
    <row r="70" spans="1:18" ht="18">
      <c r="A70" s="20"/>
      <c r="B70" s="386" t="s">
        <v>52</v>
      </c>
      <c r="C70" s="20" t="s">
        <v>28</v>
      </c>
      <c r="D70" s="20">
        <v>6.75</v>
      </c>
      <c r="E70" s="143"/>
      <c r="F70" s="143"/>
      <c r="G70" s="40">
        <f t="shared" si="0"/>
        <v>0</v>
      </c>
      <c r="H70" s="143"/>
      <c r="I70" s="143"/>
      <c r="J70" s="40">
        <f t="shared" si="1"/>
        <v>0</v>
      </c>
      <c r="K70" s="143"/>
      <c r="L70" s="143"/>
      <c r="M70" s="40">
        <f t="shared" si="2"/>
        <v>0</v>
      </c>
      <c r="N70" s="111"/>
    </row>
    <row r="71" spans="1:18" s="48" customFormat="1" ht="18">
      <c r="A71" s="110">
        <v>8</v>
      </c>
      <c r="B71" s="393" t="s">
        <v>53</v>
      </c>
      <c r="C71" s="115" t="s">
        <v>1</v>
      </c>
      <c r="D71" s="115">
        <v>8.7999999999999995E-2</v>
      </c>
      <c r="E71" s="313">
        <v>1670.5356818181817</v>
      </c>
      <c r="F71" s="313"/>
      <c r="G71" s="40">
        <f t="shared" ref="G71:G134" si="5">D71*F71</f>
        <v>0</v>
      </c>
      <c r="H71" s="143">
        <v>286.8</v>
      </c>
      <c r="I71" s="143"/>
      <c r="J71" s="40">
        <f t="shared" ref="J71:J134" si="6">D71*I71</f>
        <v>0</v>
      </c>
      <c r="K71" s="143">
        <v>9.9563800000000011</v>
      </c>
      <c r="L71" s="143"/>
      <c r="M71" s="40">
        <f t="shared" ref="M71:M134" si="7">D71*L71</f>
        <v>0</v>
      </c>
      <c r="N71" s="111">
        <f t="shared" ref="N71" si="8">M71+J71+G71</f>
        <v>0</v>
      </c>
      <c r="O71"/>
      <c r="P71"/>
      <c r="Q71"/>
      <c r="R71"/>
    </row>
    <row r="72" spans="1:18" ht="18">
      <c r="A72" s="110"/>
      <c r="B72" s="386" t="s">
        <v>25</v>
      </c>
      <c r="C72" s="110" t="s">
        <v>1</v>
      </c>
      <c r="D72" s="110">
        <v>7.0999999999999994E-2</v>
      </c>
      <c r="E72" s="313"/>
      <c r="F72" s="313"/>
      <c r="G72" s="40">
        <f t="shared" si="5"/>
        <v>0</v>
      </c>
      <c r="H72" s="143"/>
      <c r="I72" s="143"/>
      <c r="J72" s="40">
        <f t="shared" si="6"/>
        <v>0</v>
      </c>
      <c r="K72" s="143"/>
      <c r="L72" s="143"/>
      <c r="M72" s="40">
        <f t="shared" si="7"/>
        <v>0</v>
      </c>
      <c r="N72" s="111"/>
    </row>
    <row r="73" spans="1:18" ht="18">
      <c r="A73" s="110"/>
      <c r="B73" s="386" t="s">
        <v>26</v>
      </c>
      <c r="C73" s="110" t="s">
        <v>1</v>
      </c>
      <c r="D73" s="110">
        <v>1.7000000000000001E-2</v>
      </c>
      <c r="E73" s="313"/>
      <c r="F73" s="313"/>
      <c r="G73" s="40">
        <f t="shared" si="5"/>
        <v>0</v>
      </c>
      <c r="H73" s="143"/>
      <c r="I73" s="143"/>
      <c r="J73" s="40">
        <f t="shared" si="6"/>
        <v>0</v>
      </c>
      <c r="K73" s="143"/>
      <c r="L73" s="143"/>
      <c r="M73" s="40">
        <f t="shared" si="7"/>
        <v>0</v>
      </c>
      <c r="N73" s="111"/>
    </row>
    <row r="74" spans="1:18" ht="18">
      <c r="A74" s="110">
        <v>9</v>
      </c>
      <c r="B74" s="83" t="s">
        <v>442</v>
      </c>
      <c r="C74" s="110" t="s">
        <v>20</v>
      </c>
      <c r="D74" s="110">
        <v>99.4</v>
      </c>
      <c r="E74" s="313">
        <v>20.78</v>
      </c>
      <c r="F74" s="313"/>
      <c r="G74" s="40">
        <f t="shared" si="5"/>
        <v>0</v>
      </c>
      <c r="H74" s="143">
        <v>6.9420000000000002</v>
      </c>
      <c r="I74" s="143"/>
      <c r="J74" s="40">
        <f t="shared" si="6"/>
        <v>0</v>
      </c>
      <c r="K74" s="143">
        <v>1.4799999999999998</v>
      </c>
      <c r="L74" s="143"/>
      <c r="M74" s="40">
        <f t="shared" si="7"/>
        <v>0</v>
      </c>
      <c r="N74" s="111">
        <f t="shared" ref="N74:N76" si="9">M74+J74+G74</f>
        <v>0</v>
      </c>
    </row>
    <row r="75" spans="1:18" ht="18">
      <c r="A75" s="110"/>
      <c r="B75" s="83" t="s">
        <v>471</v>
      </c>
      <c r="C75" s="110" t="s">
        <v>20</v>
      </c>
      <c r="D75" s="110">
        <v>114.31</v>
      </c>
      <c r="E75" s="313"/>
      <c r="F75" s="313"/>
      <c r="G75" s="40">
        <f t="shared" si="5"/>
        <v>0</v>
      </c>
      <c r="H75" s="143"/>
      <c r="I75" s="143"/>
      <c r="J75" s="40">
        <f t="shared" si="6"/>
        <v>0</v>
      </c>
      <c r="K75" s="143"/>
      <c r="L75" s="143"/>
      <c r="M75" s="40">
        <f t="shared" si="7"/>
        <v>0</v>
      </c>
      <c r="N75" s="111"/>
    </row>
    <row r="76" spans="1:18" ht="30">
      <c r="A76" s="110">
        <v>10</v>
      </c>
      <c r="B76" s="83" t="s">
        <v>55</v>
      </c>
      <c r="C76" s="110" t="s">
        <v>56</v>
      </c>
      <c r="D76" s="110">
        <v>30</v>
      </c>
      <c r="E76" s="313">
        <v>1.8399500000000002</v>
      </c>
      <c r="F76" s="313"/>
      <c r="G76" s="40">
        <f t="shared" si="5"/>
        <v>0</v>
      </c>
      <c r="H76" s="143">
        <v>4.08</v>
      </c>
      <c r="I76" s="143"/>
      <c r="J76" s="40">
        <f t="shared" si="6"/>
        <v>0</v>
      </c>
      <c r="K76" s="143">
        <v>1.1999999999999999E-3</v>
      </c>
      <c r="L76" s="143"/>
      <c r="M76" s="40">
        <f t="shared" si="7"/>
        <v>0</v>
      </c>
      <c r="N76" s="111">
        <f t="shared" si="9"/>
        <v>0</v>
      </c>
    </row>
    <row r="77" spans="1:18" ht="18">
      <c r="A77" s="110"/>
      <c r="B77" s="83" t="s">
        <v>508</v>
      </c>
      <c r="C77" s="110" t="s">
        <v>493</v>
      </c>
      <c r="D77" s="110">
        <v>8.4</v>
      </c>
      <c r="E77" s="313"/>
      <c r="F77" s="313"/>
      <c r="G77" s="40">
        <f t="shared" si="5"/>
        <v>0</v>
      </c>
      <c r="H77" s="143"/>
      <c r="I77" s="143"/>
      <c r="J77" s="40">
        <f t="shared" si="6"/>
        <v>0</v>
      </c>
      <c r="K77" s="143"/>
      <c r="L77" s="143"/>
      <c r="M77" s="40">
        <f t="shared" si="7"/>
        <v>0</v>
      </c>
      <c r="N77" s="111"/>
    </row>
    <row r="78" spans="1:18" s="112" customFormat="1" ht="20.25" customHeight="1">
      <c r="A78" s="113"/>
      <c r="B78" s="116" t="s">
        <v>153</v>
      </c>
      <c r="C78" s="114"/>
      <c r="D78" s="114"/>
      <c r="E78" s="114"/>
      <c r="F78" s="114"/>
      <c r="G78" s="40">
        <f t="shared" si="5"/>
        <v>0</v>
      </c>
      <c r="H78" s="114"/>
      <c r="I78" s="114"/>
      <c r="J78" s="40">
        <f t="shared" si="6"/>
        <v>0</v>
      </c>
      <c r="K78" s="114"/>
      <c r="L78" s="114"/>
      <c r="M78" s="40">
        <f t="shared" si="7"/>
        <v>0</v>
      </c>
      <c r="N78" s="114"/>
      <c r="O78"/>
      <c r="P78"/>
      <c r="Q78"/>
      <c r="R78"/>
    </row>
    <row r="79" spans="1:18" ht="18">
      <c r="A79" s="110">
        <v>1</v>
      </c>
      <c r="B79" s="386" t="s">
        <v>505</v>
      </c>
      <c r="C79" s="110" t="s">
        <v>20</v>
      </c>
      <c r="D79" s="110">
        <v>2.6</v>
      </c>
      <c r="E79" s="313">
        <v>121.5018</v>
      </c>
      <c r="F79" s="313"/>
      <c r="G79" s="40">
        <f t="shared" si="5"/>
        <v>0</v>
      </c>
      <c r="H79" s="143">
        <v>15.06</v>
      </c>
      <c r="I79" s="143"/>
      <c r="J79" s="40">
        <f t="shared" si="6"/>
        <v>0</v>
      </c>
      <c r="K79" s="143">
        <v>4.3635999999999999</v>
      </c>
      <c r="L79" s="143"/>
      <c r="M79" s="40">
        <f t="shared" si="7"/>
        <v>0</v>
      </c>
      <c r="N79" s="111">
        <f t="shared" ref="N79:N88" si="10">M79+J79+G79</f>
        <v>0</v>
      </c>
    </row>
    <row r="80" spans="1:18" ht="18">
      <c r="A80" s="110"/>
      <c r="B80" s="386" t="s">
        <v>23</v>
      </c>
      <c r="C80" s="110" t="s">
        <v>20</v>
      </c>
      <c r="D80" s="110">
        <v>2.64</v>
      </c>
      <c r="E80" s="313"/>
      <c r="F80" s="313"/>
      <c r="G80" s="40">
        <f t="shared" si="5"/>
        <v>0</v>
      </c>
      <c r="H80" s="143"/>
      <c r="I80" s="143"/>
      <c r="J80" s="40">
        <f t="shared" si="6"/>
        <v>0</v>
      </c>
      <c r="K80" s="143"/>
      <c r="L80" s="143"/>
      <c r="M80" s="40">
        <f t="shared" si="7"/>
        <v>0</v>
      </c>
      <c r="N80" s="111"/>
    </row>
    <row r="81" spans="1:18" ht="30">
      <c r="A81" s="110">
        <v>2</v>
      </c>
      <c r="B81" s="83" t="s">
        <v>509</v>
      </c>
      <c r="C81" s="110" t="s">
        <v>20</v>
      </c>
      <c r="D81" s="110">
        <v>27.3</v>
      </c>
      <c r="E81" s="313">
        <v>159.6568</v>
      </c>
      <c r="F81" s="313"/>
      <c r="G81" s="40">
        <f t="shared" si="5"/>
        <v>0</v>
      </c>
      <c r="H81" s="143">
        <v>48.060000000000009</v>
      </c>
      <c r="I81" s="143"/>
      <c r="J81" s="40">
        <f t="shared" si="6"/>
        <v>0</v>
      </c>
      <c r="K81" s="143">
        <v>4.92</v>
      </c>
      <c r="L81" s="143"/>
      <c r="M81" s="40">
        <f t="shared" si="7"/>
        <v>0</v>
      </c>
      <c r="N81" s="111">
        <f t="shared" si="10"/>
        <v>0</v>
      </c>
    </row>
    <row r="82" spans="1:18" ht="30">
      <c r="A82" s="110"/>
      <c r="B82" s="83" t="s">
        <v>509</v>
      </c>
      <c r="C82" s="110" t="s">
        <v>20</v>
      </c>
      <c r="D82" s="110">
        <v>27.71</v>
      </c>
      <c r="E82" s="313"/>
      <c r="F82" s="313"/>
      <c r="G82" s="40">
        <f t="shared" si="5"/>
        <v>0</v>
      </c>
      <c r="H82" s="143"/>
      <c r="I82" s="143"/>
      <c r="J82" s="40">
        <f t="shared" si="6"/>
        <v>0</v>
      </c>
      <c r="K82" s="143"/>
      <c r="L82" s="143"/>
      <c r="M82" s="40">
        <f t="shared" si="7"/>
        <v>0</v>
      </c>
      <c r="N82" s="111"/>
    </row>
    <row r="83" spans="1:18" ht="18">
      <c r="A83" s="110">
        <v>3</v>
      </c>
      <c r="B83" s="386" t="s">
        <v>228</v>
      </c>
      <c r="C83" s="110" t="s">
        <v>1</v>
      </c>
      <c r="D83" s="110">
        <v>2.52</v>
      </c>
      <c r="E83" s="313">
        <v>1632.7300000000002</v>
      </c>
      <c r="F83" s="313"/>
      <c r="G83" s="40">
        <f t="shared" si="5"/>
        <v>0</v>
      </c>
      <c r="H83" s="143">
        <v>286.79999999999995</v>
      </c>
      <c r="I83" s="143"/>
      <c r="J83" s="40">
        <f t="shared" si="6"/>
        <v>0</v>
      </c>
      <c r="K83" s="143">
        <v>9.9563799999999993</v>
      </c>
      <c r="L83" s="143"/>
      <c r="M83" s="40">
        <f t="shared" si="7"/>
        <v>0</v>
      </c>
      <c r="N83" s="111">
        <f t="shared" si="10"/>
        <v>0</v>
      </c>
    </row>
    <row r="84" spans="1:18" ht="18">
      <c r="A84" s="110"/>
      <c r="B84" s="386" t="s">
        <v>510</v>
      </c>
      <c r="C84" s="110" t="s">
        <v>1</v>
      </c>
      <c r="D84" s="110">
        <v>2.6</v>
      </c>
      <c r="E84" s="313"/>
      <c r="F84" s="313"/>
      <c r="G84" s="40">
        <f t="shared" si="5"/>
        <v>0</v>
      </c>
      <c r="H84" s="143"/>
      <c r="I84" s="143"/>
      <c r="J84" s="40">
        <f t="shared" si="6"/>
        <v>0</v>
      </c>
      <c r="K84" s="143"/>
      <c r="L84" s="143"/>
      <c r="M84" s="40">
        <f t="shared" si="7"/>
        <v>0</v>
      </c>
      <c r="N84" s="111"/>
    </row>
    <row r="85" spans="1:18" ht="18">
      <c r="A85" s="110">
        <v>4</v>
      </c>
      <c r="B85" s="386" t="s">
        <v>229</v>
      </c>
      <c r="C85" s="110" t="s">
        <v>1</v>
      </c>
      <c r="D85" s="110">
        <v>0.25</v>
      </c>
      <c r="E85" s="313">
        <v>1828.43</v>
      </c>
      <c r="F85" s="313"/>
      <c r="G85" s="40">
        <f t="shared" si="5"/>
        <v>0</v>
      </c>
      <c r="H85" s="143">
        <v>286.79999999999995</v>
      </c>
      <c r="I85" s="143"/>
      <c r="J85" s="40">
        <f t="shared" si="6"/>
        <v>0</v>
      </c>
      <c r="K85" s="143">
        <v>9.9563800000000011</v>
      </c>
      <c r="L85" s="143"/>
      <c r="M85" s="40">
        <f t="shared" si="7"/>
        <v>0</v>
      </c>
      <c r="N85" s="111">
        <f t="shared" si="10"/>
        <v>0</v>
      </c>
    </row>
    <row r="86" spans="1:18" ht="18">
      <c r="A86" s="110"/>
      <c r="B86" s="386" t="s">
        <v>26</v>
      </c>
      <c r="C86" s="110" t="s">
        <v>1</v>
      </c>
      <c r="D86" s="110">
        <v>0.26</v>
      </c>
      <c r="E86" s="313"/>
      <c r="F86" s="313"/>
      <c r="G86" s="40">
        <f t="shared" si="5"/>
        <v>0</v>
      </c>
      <c r="H86" s="143"/>
      <c r="I86" s="143"/>
      <c r="J86" s="40">
        <f t="shared" si="6"/>
        <v>0</v>
      </c>
      <c r="K86" s="143"/>
      <c r="L86" s="143"/>
      <c r="M86" s="40">
        <f t="shared" si="7"/>
        <v>0</v>
      </c>
      <c r="N86" s="111"/>
    </row>
    <row r="87" spans="1:18" ht="18">
      <c r="A87" s="110">
        <v>5</v>
      </c>
      <c r="B87" s="386" t="s">
        <v>398</v>
      </c>
      <c r="C87" s="110" t="s">
        <v>40</v>
      </c>
      <c r="D87" s="110">
        <v>17.2</v>
      </c>
      <c r="E87" s="313">
        <v>40</v>
      </c>
      <c r="F87" s="313"/>
      <c r="G87" s="40">
        <f t="shared" si="5"/>
        <v>0</v>
      </c>
      <c r="H87" s="143">
        <v>6.25</v>
      </c>
      <c r="I87" s="143"/>
      <c r="J87" s="40">
        <f t="shared" si="6"/>
        <v>0</v>
      </c>
      <c r="K87" s="143">
        <v>0</v>
      </c>
      <c r="L87" s="143"/>
      <c r="M87" s="40">
        <f t="shared" si="7"/>
        <v>0</v>
      </c>
      <c r="N87" s="111">
        <f t="shared" si="10"/>
        <v>0</v>
      </c>
    </row>
    <row r="88" spans="1:18" s="48" customFormat="1" ht="18">
      <c r="A88" s="110">
        <v>6</v>
      </c>
      <c r="B88" s="393" t="s">
        <v>41</v>
      </c>
      <c r="C88" s="115" t="s">
        <v>1</v>
      </c>
      <c r="D88" s="115">
        <v>6.7909999999999984E-2</v>
      </c>
      <c r="E88" s="313">
        <v>817.57729936680926</v>
      </c>
      <c r="F88" s="313"/>
      <c r="G88" s="40">
        <f t="shared" si="5"/>
        <v>0</v>
      </c>
      <c r="H88" s="143">
        <v>322.8</v>
      </c>
      <c r="I88" s="143"/>
      <c r="J88" s="40">
        <f t="shared" si="6"/>
        <v>0</v>
      </c>
      <c r="K88" s="143">
        <v>83.875999999999991</v>
      </c>
      <c r="L88" s="143"/>
      <c r="M88" s="40">
        <f t="shared" si="7"/>
        <v>0</v>
      </c>
      <c r="N88" s="111">
        <f t="shared" si="10"/>
        <v>0</v>
      </c>
      <c r="O88"/>
      <c r="P88"/>
      <c r="Q88"/>
      <c r="R88"/>
    </row>
    <row r="89" spans="1:18" ht="18">
      <c r="A89" s="110"/>
      <c r="B89" s="386" t="s">
        <v>42</v>
      </c>
      <c r="C89" s="110" t="s">
        <v>1</v>
      </c>
      <c r="D89" s="110">
        <v>0.04</v>
      </c>
      <c r="E89" s="313"/>
      <c r="F89" s="313"/>
      <c r="G89" s="40">
        <f t="shared" si="5"/>
        <v>0</v>
      </c>
      <c r="H89" s="143"/>
      <c r="I89" s="143"/>
      <c r="J89" s="40">
        <f t="shared" si="6"/>
        <v>0</v>
      </c>
      <c r="K89" s="143"/>
      <c r="L89" s="143"/>
      <c r="M89" s="40">
        <f t="shared" si="7"/>
        <v>0</v>
      </c>
      <c r="N89" s="111"/>
    </row>
    <row r="90" spans="1:18" ht="18">
      <c r="A90" s="110"/>
      <c r="B90" s="386" t="s">
        <v>43</v>
      </c>
      <c r="C90" s="110" t="s">
        <v>1</v>
      </c>
      <c r="D90" s="110">
        <v>4.4999999999999997E-3</v>
      </c>
      <c r="E90" s="313"/>
      <c r="F90" s="313"/>
      <c r="G90" s="40">
        <f t="shared" si="5"/>
        <v>0</v>
      </c>
      <c r="H90" s="143"/>
      <c r="I90" s="143"/>
      <c r="J90" s="40">
        <f t="shared" si="6"/>
        <v>0</v>
      </c>
      <c r="K90" s="143"/>
      <c r="L90" s="143"/>
      <c r="M90" s="40">
        <f t="shared" si="7"/>
        <v>0</v>
      </c>
      <c r="N90" s="111"/>
    </row>
    <row r="91" spans="1:18" ht="18">
      <c r="A91" s="110"/>
      <c r="B91" s="386" t="s">
        <v>44</v>
      </c>
      <c r="C91" s="110" t="s">
        <v>1</v>
      </c>
      <c r="D91" s="110">
        <v>1.26E-2</v>
      </c>
      <c r="E91" s="313"/>
      <c r="F91" s="313"/>
      <c r="G91" s="40">
        <f t="shared" si="5"/>
        <v>0</v>
      </c>
      <c r="H91" s="143"/>
      <c r="I91" s="143"/>
      <c r="J91" s="40">
        <f t="shared" si="6"/>
        <v>0</v>
      </c>
      <c r="K91" s="143"/>
      <c r="L91" s="143"/>
      <c r="M91" s="40">
        <f t="shared" si="7"/>
        <v>0</v>
      </c>
      <c r="N91" s="111"/>
    </row>
    <row r="92" spans="1:18" ht="18">
      <c r="A92" s="110"/>
      <c r="B92" s="386" t="s">
        <v>45</v>
      </c>
      <c r="C92" s="110" t="s">
        <v>1</v>
      </c>
      <c r="D92" s="110">
        <v>8.0000000000000002E-3</v>
      </c>
      <c r="E92" s="313"/>
      <c r="F92" s="313"/>
      <c r="G92" s="40">
        <f t="shared" si="5"/>
        <v>0</v>
      </c>
      <c r="H92" s="143"/>
      <c r="I92" s="143"/>
      <c r="J92" s="40">
        <f t="shared" si="6"/>
        <v>0</v>
      </c>
      <c r="K92" s="143"/>
      <c r="L92" s="143"/>
      <c r="M92" s="40">
        <f t="shared" si="7"/>
        <v>0</v>
      </c>
      <c r="N92" s="111"/>
    </row>
    <row r="93" spans="1:18" ht="18">
      <c r="A93" s="110"/>
      <c r="B93" s="386" t="s">
        <v>46</v>
      </c>
      <c r="C93" s="110" t="s">
        <v>1</v>
      </c>
      <c r="D93" s="110">
        <v>1.1E-4</v>
      </c>
      <c r="E93" s="313"/>
      <c r="F93" s="313"/>
      <c r="G93" s="40">
        <f t="shared" si="5"/>
        <v>0</v>
      </c>
      <c r="H93" s="143"/>
      <c r="I93" s="143"/>
      <c r="J93" s="40">
        <f t="shared" si="6"/>
        <v>0</v>
      </c>
      <c r="K93" s="143"/>
      <c r="L93" s="143"/>
      <c r="M93" s="40">
        <f t="shared" si="7"/>
        <v>0</v>
      </c>
      <c r="N93" s="111"/>
    </row>
    <row r="94" spans="1:18" ht="18">
      <c r="A94" s="110"/>
      <c r="B94" s="386" t="s">
        <v>47</v>
      </c>
      <c r="C94" s="110" t="s">
        <v>1</v>
      </c>
      <c r="D94" s="110">
        <v>2.7000000000000001E-3</v>
      </c>
      <c r="E94" s="313"/>
      <c r="F94" s="313"/>
      <c r="G94" s="40">
        <f t="shared" si="5"/>
        <v>0</v>
      </c>
      <c r="H94" s="143"/>
      <c r="I94" s="143"/>
      <c r="J94" s="40">
        <f t="shared" si="6"/>
        <v>0</v>
      </c>
      <c r="K94" s="143"/>
      <c r="L94" s="143"/>
      <c r="M94" s="40">
        <f t="shared" si="7"/>
        <v>0</v>
      </c>
      <c r="N94" s="111"/>
    </row>
    <row r="95" spans="1:18" s="48" customFormat="1" ht="18">
      <c r="A95" s="110">
        <v>7</v>
      </c>
      <c r="B95" s="393" t="s">
        <v>48</v>
      </c>
      <c r="C95" s="115" t="s">
        <v>1</v>
      </c>
      <c r="D95" s="115">
        <v>7.3331999999999994E-2</v>
      </c>
      <c r="E95" s="313">
        <v>6080.1532056946489</v>
      </c>
      <c r="F95" s="313"/>
      <c r="G95" s="40">
        <f t="shared" si="5"/>
        <v>0</v>
      </c>
      <c r="H95" s="143">
        <v>322.8</v>
      </c>
      <c r="I95" s="143"/>
      <c r="J95" s="40">
        <f t="shared" si="6"/>
        <v>0</v>
      </c>
      <c r="K95" s="143">
        <v>83.875999999999991</v>
      </c>
      <c r="L95" s="143"/>
      <c r="M95" s="40">
        <f t="shared" si="7"/>
        <v>0</v>
      </c>
      <c r="N95" s="111">
        <f t="shared" ref="N95" si="11">M95+J95+G95</f>
        <v>0</v>
      </c>
      <c r="O95"/>
      <c r="P95"/>
      <c r="Q95"/>
      <c r="R95"/>
    </row>
    <row r="96" spans="1:18" ht="18">
      <c r="A96" s="110"/>
      <c r="B96" s="386" t="s">
        <v>49</v>
      </c>
      <c r="C96" s="110" t="s">
        <v>40</v>
      </c>
      <c r="D96" s="110">
        <v>15.6</v>
      </c>
      <c r="E96" s="313"/>
      <c r="F96" s="313"/>
      <c r="G96" s="40">
        <f t="shared" si="5"/>
        <v>0</v>
      </c>
      <c r="H96" s="143"/>
      <c r="I96" s="143"/>
      <c r="J96" s="40">
        <f t="shared" si="6"/>
        <v>0</v>
      </c>
      <c r="K96" s="143"/>
      <c r="L96" s="143"/>
      <c r="M96" s="40">
        <f t="shared" si="7"/>
        <v>0</v>
      </c>
      <c r="N96" s="111"/>
    </row>
    <row r="97" spans="1:18" ht="18">
      <c r="A97" s="110"/>
      <c r="B97" s="386" t="s">
        <v>50</v>
      </c>
      <c r="C97" s="110" t="s">
        <v>40</v>
      </c>
      <c r="D97" s="110">
        <v>12</v>
      </c>
      <c r="E97" s="313"/>
      <c r="F97" s="313"/>
      <c r="G97" s="40">
        <f t="shared" si="5"/>
        <v>0</v>
      </c>
      <c r="H97" s="143"/>
      <c r="I97" s="143"/>
      <c r="J97" s="40">
        <f t="shared" si="6"/>
        <v>0</v>
      </c>
      <c r="K97" s="143"/>
      <c r="L97" s="143"/>
      <c r="M97" s="40">
        <f t="shared" si="7"/>
        <v>0</v>
      </c>
      <c r="N97" s="111"/>
    </row>
    <row r="98" spans="1:18" ht="18">
      <c r="A98" s="110"/>
      <c r="B98" s="386" t="s">
        <v>51</v>
      </c>
      <c r="C98" s="110" t="s">
        <v>15</v>
      </c>
      <c r="D98" s="110">
        <v>78</v>
      </c>
      <c r="E98" s="313"/>
      <c r="F98" s="313"/>
      <c r="G98" s="40">
        <f t="shared" si="5"/>
        <v>0</v>
      </c>
      <c r="H98" s="143"/>
      <c r="I98" s="143"/>
      <c r="J98" s="40">
        <f t="shared" si="6"/>
        <v>0</v>
      </c>
      <c r="K98" s="143"/>
      <c r="L98" s="143"/>
      <c r="M98" s="40">
        <f t="shared" si="7"/>
        <v>0</v>
      </c>
      <c r="N98" s="111"/>
    </row>
    <row r="99" spans="1:18" ht="18">
      <c r="A99" s="110"/>
      <c r="B99" s="386" t="s">
        <v>52</v>
      </c>
      <c r="C99" s="110" t="s">
        <v>28</v>
      </c>
      <c r="D99" s="110">
        <v>6.75</v>
      </c>
      <c r="E99" s="313"/>
      <c r="F99" s="313"/>
      <c r="G99" s="40">
        <f t="shared" si="5"/>
        <v>0</v>
      </c>
      <c r="H99" s="143"/>
      <c r="I99" s="143"/>
      <c r="J99" s="40">
        <f t="shared" si="6"/>
        <v>0</v>
      </c>
      <c r="K99" s="143"/>
      <c r="L99" s="143"/>
      <c r="M99" s="40">
        <f t="shared" si="7"/>
        <v>0</v>
      </c>
      <c r="N99" s="111"/>
    </row>
    <row r="100" spans="1:18" s="48" customFormat="1" ht="18">
      <c r="A100" s="110">
        <v>8</v>
      </c>
      <c r="B100" s="393" t="s">
        <v>53</v>
      </c>
      <c r="C100" s="115" t="s">
        <v>1</v>
      </c>
      <c r="D100" s="115">
        <v>8.7999999999999995E-2</v>
      </c>
      <c r="E100" s="313">
        <v>1670.5356818181817</v>
      </c>
      <c r="F100" s="313"/>
      <c r="G100" s="40">
        <f t="shared" si="5"/>
        <v>0</v>
      </c>
      <c r="H100" s="143">
        <v>286.8</v>
      </c>
      <c r="I100" s="143"/>
      <c r="J100" s="40">
        <f t="shared" si="6"/>
        <v>0</v>
      </c>
      <c r="K100" s="143">
        <v>9.9563800000000011</v>
      </c>
      <c r="L100" s="143"/>
      <c r="M100" s="40">
        <f t="shared" si="7"/>
        <v>0</v>
      </c>
      <c r="N100" s="111">
        <f t="shared" ref="N100" si="12">M100+J100+G100</f>
        <v>0</v>
      </c>
      <c r="O100"/>
      <c r="P100"/>
      <c r="Q100"/>
      <c r="R100"/>
    </row>
    <row r="101" spans="1:18" ht="18">
      <c r="A101" s="110"/>
      <c r="B101" s="386" t="s">
        <v>25</v>
      </c>
      <c r="C101" s="110" t="s">
        <v>1</v>
      </c>
      <c r="D101" s="110">
        <v>7.0999999999999994E-2</v>
      </c>
      <c r="E101" s="313"/>
      <c r="F101" s="313"/>
      <c r="G101" s="40">
        <f t="shared" si="5"/>
        <v>0</v>
      </c>
      <c r="H101" s="143"/>
      <c r="I101" s="143"/>
      <c r="J101" s="40">
        <f t="shared" si="6"/>
        <v>0</v>
      </c>
      <c r="K101" s="143"/>
      <c r="L101" s="143"/>
      <c r="M101" s="40">
        <f t="shared" si="7"/>
        <v>0</v>
      </c>
      <c r="N101" s="111"/>
    </row>
    <row r="102" spans="1:18" ht="18">
      <c r="A102" s="110"/>
      <c r="B102" s="386" t="s">
        <v>26</v>
      </c>
      <c r="C102" s="110" t="s">
        <v>1</v>
      </c>
      <c r="D102" s="110">
        <v>1.7000000000000001E-2</v>
      </c>
      <c r="E102" s="313"/>
      <c r="F102" s="313"/>
      <c r="G102" s="40">
        <f t="shared" si="5"/>
        <v>0</v>
      </c>
      <c r="H102" s="143"/>
      <c r="I102" s="143"/>
      <c r="J102" s="40">
        <f t="shared" si="6"/>
        <v>0</v>
      </c>
      <c r="K102" s="143"/>
      <c r="L102" s="143"/>
      <c r="M102" s="40">
        <f t="shared" si="7"/>
        <v>0</v>
      </c>
      <c r="N102" s="111"/>
    </row>
    <row r="103" spans="1:18" ht="18">
      <c r="A103" s="110">
        <v>9</v>
      </c>
      <c r="B103" s="83" t="s">
        <v>54</v>
      </c>
      <c r="C103" s="110" t="s">
        <v>20</v>
      </c>
      <c r="D103" s="110">
        <v>27</v>
      </c>
      <c r="E103" s="313">
        <v>20.779999999999998</v>
      </c>
      <c r="F103" s="313"/>
      <c r="G103" s="40">
        <f t="shared" si="5"/>
        <v>0</v>
      </c>
      <c r="H103" s="143">
        <v>6.9420000000000002</v>
      </c>
      <c r="I103" s="143"/>
      <c r="J103" s="40">
        <f t="shared" si="6"/>
        <v>0</v>
      </c>
      <c r="K103" s="143">
        <v>1.48</v>
      </c>
      <c r="L103" s="143"/>
      <c r="M103" s="40">
        <f t="shared" si="7"/>
        <v>0</v>
      </c>
      <c r="N103" s="111">
        <f t="shared" ref="N103:N105" si="13">M103+J103+G103</f>
        <v>0</v>
      </c>
    </row>
    <row r="104" spans="1:18" ht="18">
      <c r="A104" s="110"/>
      <c r="B104" s="83" t="s">
        <v>511</v>
      </c>
      <c r="C104" s="110" t="s">
        <v>20</v>
      </c>
      <c r="D104" s="110">
        <v>31.05</v>
      </c>
      <c r="E104" s="313"/>
      <c r="F104" s="313"/>
      <c r="G104" s="40">
        <f t="shared" si="5"/>
        <v>0</v>
      </c>
      <c r="H104" s="143"/>
      <c r="I104" s="143"/>
      <c r="J104" s="40">
        <f t="shared" si="6"/>
        <v>0</v>
      </c>
      <c r="K104" s="143"/>
      <c r="L104" s="143"/>
      <c r="M104" s="40">
        <f t="shared" si="7"/>
        <v>0</v>
      </c>
      <c r="N104" s="111"/>
    </row>
    <row r="105" spans="1:18" ht="30">
      <c r="A105" s="110">
        <v>10</v>
      </c>
      <c r="B105" s="83" t="s">
        <v>55</v>
      </c>
      <c r="C105" s="110" t="s">
        <v>56</v>
      </c>
      <c r="D105" s="110">
        <v>30</v>
      </c>
      <c r="E105" s="313">
        <v>1.8399500000000002</v>
      </c>
      <c r="F105" s="313"/>
      <c r="G105" s="40">
        <f t="shared" si="5"/>
        <v>0</v>
      </c>
      <c r="H105" s="143">
        <v>4.08</v>
      </c>
      <c r="I105" s="143"/>
      <c r="J105" s="40">
        <f t="shared" si="6"/>
        <v>0</v>
      </c>
      <c r="K105" s="143">
        <v>1.1999999999999999E-3</v>
      </c>
      <c r="L105" s="143"/>
      <c r="M105" s="40">
        <f t="shared" si="7"/>
        <v>0</v>
      </c>
      <c r="N105" s="111">
        <f t="shared" si="13"/>
        <v>0</v>
      </c>
    </row>
    <row r="106" spans="1:18" ht="18">
      <c r="A106" s="110"/>
      <c r="B106" s="83" t="s">
        <v>508</v>
      </c>
      <c r="C106" s="110" t="s">
        <v>493</v>
      </c>
      <c r="D106" s="110">
        <v>8.4</v>
      </c>
      <c r="E106" s="313"/>
      <c r="F106" s="313"/>
      <c r="G106" s="40">
        <f t="shared" si="5"/>
        <v>0</v>
      </c>
      <c r="H106" s="143"/>
      <c r="I106" s="143"/>
      <c r="J106" s="40">
        <f t="shared" si="6"/>
        <v>0</v>
      </c>
      <c r="K106" s="143"/>
      <c r="L106" s="143"/>
      <c r="M106" s="40">
        <f t="shared" si="7"/>
        <v>0</v>
      </c>
      <c r="N106" s="111"/>
    </row>
    <row r="107" spans="1:18" s="59" customFormat="1" ht="18">
      <c r="A107" s="114"/>
      <c r="B107" s="202" t="s">
        <v>154</v>
      </c>
      <c r="C107" s="114"/>
      <c r="D107" s="114"/>
      <c r="E107" s="114"/>
      <c r="F107" s="114"/>
      <c r="G107" s="40">
        <f t="shared" si="5"/>
        <v>0</v>
      </c>
      <c r="H107" s="114"/>
      <c r="I107" s="114"/>
      <c r="J107" s="40">
        <f t="shared" si="6"/>
        <v>0</v>
      </c>
      <c r="K107" s="114"/>
      <c r="L107" s="114"/>
      <c r="M107" s="40">
        <f t="shared" si="7"/>
        <v>0</v>
      </c>
      <c r="N107" s="114"/>
      <c r="O107"/>
      <c r="P107"/>
      <c r="Q107"/>
      <c r="R107"/>
    </row>
    <row r="108" spans="1:18" ht="18">
      <c r="A108" s="110">
        <v>1</v>
      </c>
      <c r="B108" s="386" t="s">
        <v>505</v>
      </c>
      <c r="C108" s="110" t="s">
        <v>20</v>
      </c>
      <c r="D108" s="110">
        <v>41</v>
      </c>
      <c r="E108" s="313">
        <v>121.50179999999999</v>
      </c>
      <c r="F108" s="313"/>
      <c r="G108" s="40">
        <f t="shared" si="5"/>
        <v>0</v>
      </c>
      <c r="H108" s="143">
        <v>15.060000000000002</v>
      </c>
      <c r="I108" s="143"/>
      <c r="J108" s="40">
        <f t="shared" si="6"/>
        <v>0</v>
      </c>
      <c r="K108" s="143">
        <v>4.3635999999999999</v>
      </c>
      <c r="L108" s="143"/>
      <c r="M108" s="40">
        <f t="shared" si="7"/>
        <v>0</v>
      </c>
      <c r="N108" s="111">
        <f t="shared" ref="N108:N123" si="14">M108+J108+G108</f>
        <v>0</v>
      </c>
    </row>
    <row r="109" spans="1:18" ht="18">
      <c r="A109" s="110"/>
      <c r="B109" s="386" t="s">
        <v>23</v>
      </c>
      <c r="C109" s="110" t="s">
        <v>20</v>
      </c>
      <c r="D109" s="110">
        <v>41.62</v>
      </c>
      <c r="E109" s="313"/>
      <c r="F109" s="313"/>
      <c r="G109" s="40">
        <f t="shared" si="5"/>
        <v>0</v>
      </c>
      <c r="H109" s="143"/>
      <c r="I109" s="143"/>
      <c r="J109" s="40">
        <f t="shared" si="6"/>
        <v>0</v>
      </c>
      <c r="K109" s="143"/>
      <c r="L109" s="143"/>
      <c r="M109" s="40">
        <f t="shared" si="7"/>
        <v>0</v>
      </c>
      <c r="N109" s="111"/>
    </row>
    <row r="110" spans="1:18" ht="18">
      <c r="A110" s="110">
        <v>2</v>
      </c>
      <c r="B110" s="386" t="s">
        <v>512</v>
      </c>
      <c r="C110" s="110" t="s">
        <v>20</v>
      </c>
      <c r="D110" s="110">
        <v>415.33</v>
      </c>
      <c r="E110" s="313">
        <v>159.65679999999998</v>
      </c>
      <c r="F110" s="313"/>
      <c r="G110" s="40">
        <f t="shared" si="5"/>
        <v>0</v>
      </c>
      <c r="H110" s="143">
        <v>48.06</v>
      </c>
      <c r="I110" s="143"/>
      <c r="J110" s="40">
        <f t="shared" si="6"/>
        <v>0</v>
      </c>
      <c r="K110" s="143">
        <v>4.92</v>
      </c>
      <c r="L110" s="143"/>
      <c r="M110" s="40">
        <f t="shared" si="7"/>
        <v>0</v>
      </c>
      <c r="N110" s="111">
        <f t="shared" si="14"/>
        <v>0</v>
      </c>
    </row>
    <row r="111" spans="1:18" ht="18">
      <c r="A111" s="110"/>
      <c r="B111" s="386" t="s">
        <v>39</v>
      </c>
      <c r="C111" s="110" t="s">
        <v>20</v>
      </c>
      <c r="D111" s="110">
        <v>421.56</v>
      </c>
      <c r="E111" s="313"/>
      <c r="F111" s="313"/>
      <c r="G111" s="40">
        <f t="shared" si="5"/>
        <v>0</v>
      </c>
      <c r="H111" s="143"/>
      <c r="I111" s="143"/>
      <c r="J111" s="40">
        <f t="shared" si="6"/>
        <v>0</v>
      </c>
      <c r="K111" s="143"/>
      <c r="L111" s="143"/>
      <c r="M111" s="40">
        <f t="shared" si="7"/>
        <v>0</v>
      </c>
      <c r="N111" s="111"/>
    </row>
    <row r="112" spans="1:18" ht="18">
      <c r="A112" s="110">
        <v>3</v>
      </c>
      <c r="B112" s="386" t="s">
        <v>228</v>
      </c>
      <c r="C112" s="110" t="s">
        <v>1</v>
      </c>
      <c r="D112" s="110">
        <v>38.82</v>
      </c>
      <c r="E112" s="313">
        <v>1632.73</v>
      </c>
      <c r="F112" s="313"/>
      <c r="G112" s="40">
        <f t="shared" si="5"/>
        <v>0</v>
      </c>
      <c r="H112" s="143">
        <v>286.8</v>
      </c>
      <c r="I112" s="143"/>
      <c r="J112" s="40">
        <f t="shared" si="6"/>
        <v>0</v>
      </c>
      <c r="K112" s="143">
        <v>9.9563799999999993</v>
      </c>
      <c r="L112" s="143"/>
      <c r="M112" s="40">
        <f t="shared" si="7"/>
        <v>0</v>
      </c>
      <c r="N112" s="111">
        <f t="shared" si="14"/>
        <v>0</v>
      </c>
    </row>
    <row r="113" spans="1:18" ht="18">
      <c r="A113" s="110"/>
      <c r="B113" s="386" t="s">
        <v>25</v>
      </c>
      <c r="C113" s="110" t="s">
        <v>1</v>
      </c>
      <c r="D113" s="110">
        <v>39.979999999999997</v>
      </c>
      <c r="E113" s="313"/>
      <c r="F113" s="313"/>
      <c r="G113" s="40">
        <f t="shared" si="5"/>
        <v>0</v>
      </c>
      <c r="H113" s="143"/>
      <c r="I113" s="143"/>
      <c r="J113" s="40">
        <f t="shared" si="6"/>
        <v>0</v>
      </c>
      <c r="K113" s="143"/>
      <c r="L113" s="143"/>
      <c r="M113" s="40">
        <f t="shared" si="7"/>
        <v>0</v>
      </c>
      <c r="N113" s="111"/>
    </row>
    <row r="114" spans="1:18" ht="18">
      <c r="A114" s="110">
        <v>4</v>
      </c>
      <c r="B114" s="386" t="s">
        <v>229</v>
      </c>
      <c r="C114" s="110" t="s">
        <v>1</v>
      </c>
      <c r="D114" s="110">
        <v>3.14</v>
      </c>
      <c r="E114" s="313">
        <v>1828.4300000000003</v>
      </c>
      <c r="F114" s="313"/>
      <c r="G114" s="40">
        <f t="shared" si="5"/>
        <v>0</v>
      </c>
      <c r="H114" s="143">
        <v>286.79999999999995</v>
      </c>
      <c r="I114" s="143"/>
      <c r="J114" s="40">
        <f t="shared" si="6"/>
        <v>0</v>
      </c>
      <c r="K114" s="143">
        <v>9.9563799999999993</v>
      </c>
      <c r="L114" s="143"/>
      <c r="M114" s="40">
        <f t="shared" si="7"/>
        <v>0</v>
      </c>
      <c r="N114" s="111">
        <f t="shared" si="14"/>
        <v>0</v>
      </c>
    </row>
    <row r="115" spans="1:18" ht="18">
      <c r="A115" s="110"/>
      <c r="B115" s="386" t="s">
        <v>513</v>
      </c>
      <c r="C115" s="110" t="s">
        <v>1</v>
      </c>
      <c r="D115" s="110">
        <v>3.23</v>
      </c>
      <c r="E115" s="313"/>
      <c r="F115" s="313"/>
      <c r="G115" s="40">
        <f t="shared" si="5"/>
        <v>0</v>
      </c>
      <c r="H115" s="143"/>
      <c r="I115" s="143"/>
      <c r="J115" s="40">
        <f t="shared" si="6"/>
        <v>0</v>
      </c>
      <c r="K115" s="143"/>
      <c r="L115" s="143"/>
      <c r="M115" s="40">
        <f t="shared" si="7"/>
        <v>0</v>
      </c>
      <c r="N115" s="111"/>
    </row>
    <row r="116" spans="1:18" ht="18">
      <c r="A116" s="110">
        <v>5</v>
      </c>
      <c r="B116" s="386" t="s">
        <v>398</v>
      </c>
      <c r="C116" s="110" t="s">
        <v>40</v>
      </c>
      <c r="D116" s="110">
        <v>93.2</v>
      </c>
      <c r="E116" s="313">
        <v>40</v>
      </c>
      <c r="F116" s="313"/>
      <c r="G116" s="40">
        <f t="shared" si="5"/>
        <v>0</v>
      </c>
      <c r="H116" s="143">
        <v>6.25</v>
      </c>
      <c r="I116" s="143"/>
      <c r="J116" s="40">
        <f t="shared" si="6"/>
        <v>0</v>
      </c>
      <c r="K116" s="143">
        <v>0</v>
      </c>
      <c r="L116" s="143"/>
      <c r="M116" s="40">
        <f t="shared" si="7"/>
        <v>0</v>
      </c>
      <c r="N116" s="111">
        <f t="shared" si="14"/>
        <v>0</v>
      </c>
    </row>
    <row r="117" spans="1:18" ht="18">
      <c r="A117" s="110">
        <v>6</v>
      </c>
      <c r="B117" s="386" t="s">
        <v>57</v>
      </c>
      <c r="C117" s="110" t="s">
        <v>20</v>
      </c>
      <c r="D117" s="110">
        <v>1.47</v>
      </c>
      <c r="E117" s="313">
        <v>159.6568</v>
      </c>
      <c r="F117" s="313"/>
      <c r="G117" s="40">
        <f t="shared" si="5"/>
        <v>0</v>
      </c>
      <c r="H117" s="143">
        <v>48.06</v>
      </c>
      <c r="I117" s="143"/>
      <c r="J117" s="40">
        <f t="shared" si="6"/>
        <v>0</v>
      </c>
      <c r="K117" s="143">
        <v>4.92</v>
      </c>
      <c r="L117" s="143"/>
      <c r="M117" s="40">
        <f t="shared" si="7"/>
        <v>0</v>
      </c>
      <c r="N117" s="111">
        <f t="shared" si="14"/>
        <v>0</v>
      </c>
    </row>
    <row r="118" spans="1:18" ht="18">
      <c r="A118" s="110"/>
      <c r="B118" s="386" t="s">
        <v>514</v>
      </c>
      <c r="C118" s="110" t="s">
        <v>20</v>
      </c>
      <c r="D118" s="110">
        <v>1.49</v>
      </c>
      <c r="E118" s="313"/>
      <c r="F118" s="313"/>
      <c r="G118" s="40">
        <f t="shared" si="5"/>
        <v>0</v>
      </c>
      <c r="H118" s="143"/>
      <c r="I118" s="143"/>
      <c r="J118" s="40">
        <f t="shared" si="6"/>
        <v>0</v>
      </c>
      <c r="K118" s="143"/>
      <c r="L118" s="143"/>
      <c r="M118" s="40">
        <f t="shared" si="7"/>
        <v>0</v>
      </c>
      <c r="N118" s="111"/>
    </row>
    <row r="119" spans="1:18" ht="18">
      <c r="A119" s="110">
        <v>7</v>
      </c>
      <c r="B119" s="386" t="s">
        <v>231</v>
      </c>
      <c r="C119" s="110" t="s">
        <v>1</v>
      </c>
      <c r="D119" s="110">
        <v>0.20200000000000001</v>
      </c>
      <c r="E119" s="313">
        <v>1632.73</v>
      </c>
      <c r="F119" s="313"/>
      <c r="G119" s="40">
        <f t="shared" si="5"/>
        <v>0</v>
      </c>
      <c r="H119" s="143">
        <v>286.79999999999995</v>
      </c>
      <c r="I119" s="143"/>
      <c r="J119" s="40">
        <f t="shared" si="6"/>
        <v>0</v>
      </c>
      <c r="K119" s="143">
        <v>9.9563799999999993</v>
      </c>
      <c r="L119" s="143"/>
      <c r="M119" s="40">
        <f t="shared" si="7"/>
        <v>0</v>
      </c>
      <c r="N119" s="111">
        <f t="shared" si="14"/>
        <v>0</v>
      </c>
    </row>
    <row r="120" spans="1:18" ht="18">
      <c r="A120" s="110"/>
      <c r="B120" s="386" t="s">
        <v>25</v>
      </c>
      <c r="C120" s="110" t="s">
        <v>1</v>
      </c>
      <c r="D120" s="198">
        <f>D119*1.03</f>
        <v>0.20806000000000002</v>
      </c>
      <c r="E120" s="313"/>
      <c r="F120" s="313"/>
      <c r="G120" s="40">
        <f t="shared" si="5"/>
        <v>0</v>
      </c>
      <c r="H120" s="143"/>
      <c r="I120" s="143"/>
      <c r="J120" s="40">
        <f t="shared" si="6"/>
        <v>0</v>
      </c>
      <c r="K120" s="143"/>
      <c r="L120" s="143"/>
      <c r="M120" s="40">
        <f t="shared" si="7"/>
        <v>0</v>
      </c>
      <c r="N120" s="111"/>
    </row>
    <row r="121" spans="1:18" ht="18">
      <c r="A121" s="110">
        <v>8</v>
      </c>
      <c r="B121" s="386" t="s">
        <v>232</v>
      </c>
      <c r="C121" s="110" t="s">
        <v>1</v>
      </c>
      <c r="D121" s="110">
        <v>0.115</v>
      </c>
      <c r="E121" s="313">
        <v>1828.4300000000003</v>
      </c>
      <c r="F121" s="313"/>
      <c r="G121" s="40">
        <f t="shared" si="5"/>
        <v>0</v>
      </c>
      <c r="H121" s="143">
        <v>286.79999999999995</v>
      </c>
      <c r="I121" s="143"/>
      <c r="J121" s="40">
        <f t="shared" si="6"/>
        <v>0</v>
      </c>
      <c r="K121" s="143">
        <v>9.9563799999999993</v>
      </c>
      <c r="L121" s="143"/>
      <c r="M121" s="40">
        <f t="shared" si="7"/>
        <v>0</v>
      </c>
      <c r="N121" s="111">
        <f t="shared" si="14"/>
        <v>0</v>
      </c>
    </row>
    <row r="122" spans="1:18" ht="18">
      <c r="A122" s="110"/>
      <c r="B122" s="386" t="s">
        <v>513</v>
      </c>
      <c r="C122" s="110" t="s">
        <v>1</v>
      </c>
      <c r="D122" s="464">
        <f>D121*1.03</f>
        <v>0.11845000000000001</v>
      </c>
      <c r="E122" s="313"/>
      <c r="F122" s="313"/>
      <c r="G122" s="40">
        <f t="shared" si="5"/>
        <v>0</v>
      </c>
      <c r="H122" s="143"/>
      <c r="I122" s="143"/>
      <c r="J122" s="40">
        <f t="shared" si="6"/>
        <v>0</v>
      </c>
      <c r="K122" s="143"/>
      <c r="L122" s="143"/>
      <c r="M122" s="40">
        <f t="shared" si="7"/>
        <v>0</v>
      </c>
      <c r="N122" s="111"/>
    </row>
    <row r="123" spans="1:18" s="48" customFormat="1" ht="18">
      <c r="A123" s="110">
        <v>9</v>
      </c>
      <c r="B123" s="393" t="s">
        <v>41</v>
      </c>
      <c r="C123" s="115" t="s">
        <v>1</v>
      </c>
      <c r="D123" s="115">
        <v>0.29402</v>
      </c>
      <c r="E123" s="313">
        <v>647.40370314944551</v>
      </c>
      <c r="F123" s="313"/>
      <c r="G123" s="40">
        <f t="shared" si="5"/>
        <v>0</v>
      </c>
      <c r="H123" s="143">
        <v>322.8</v>
      </c>
      <c r="I123" s="143"/>
      <c r="J123" s="40">
        <f t="shared" si="6"/>
        <v>0</v>
      </c>
      <c r="K123" s="143">
        <v>83.875999999999991</v>
      </c>
      <c r="L123" s="143"/>
      <c r="M123" s="40">
        <f t="shared" si="7"/>
        <v>0</v>
      </c>
      <c r="N123" s="111">
        <f t="shared" si="14"/>
        <v>0</v>
      </c>
      <c r="O123"/>
      <c r="P123"/>
      <c r="Q123"/>
      <c r="R123"/>
    </row>
    <row r="124" spans="1:18" ht="18">
      <c r="A124" s="110"/>
      <c r="B124" s="386" t="s">
        <v>42</v>
      </c>
      <c r="C124" s="110" t="s">
        <v>1</v>
      </c>
      <c r="D124" s="110">
        <v>0.18</v>
      </c>
      <c r="E124" s="313"/>
      <c r="F124" s="313"/>
      <c r="G124" s="40">
        <f t="shared" si="5"/>
        <v>0</v>
      </c>
      <c r="H124" s="143"/>
      <c r="I124" s="143"/>
      <c r="J124" s="40">
        <f t="shared" si="6"/>
        <v>0</v>
      </c>
      <c r="K124" s="143"/>
      <c r="L124" s="143"/>
      <c r="M124" s="40">
        <f t="shared" si="7"/>
        <v>0</v>
      </c>
      <c r="N124" s="111"/>
    </row>
    <row r="125" spans="1:18" ht="18">
      <c r="A125" s="110"/>
      <c r="B125" s="386" t="s">
        <v>43</v>
      </c>
      <c r="C125" s="110" t="s">
        <v>1</v>
      </c>
      <c r="D125" s="110">
        <v>0.04</v>
      </c>
      <c r="E125" s="313"/>
      <c r="F125" s="313"/>
      <c r="G125" s="40">
        <f t="shared" si="5"/>
        <v>0</v>
      </c>
      <c r="H125" s="143"/>
      <c r="I125" s="143"/>
      <c r="J125" s="40">
        <f t="shared" si="6"/>
        <v>0</v>
      </c>
      <c r="K125" s="143"/>
      <c r="L125" s="143"/>
      <c r="M125" s="40">
        <f t="shared" si="7"/>
        <v>0</v>
      </c>
      <c r="N125" s="111"/>
    </row>
    <row r="126" spans="1:18" ht="18">
      <c r="A126" s="110"/>
      <c r="B126" s="386" t="s">
        <v>44</v>
      </c>
      <c r="C126" s="110" t="s">
        <v>1</v>
      </c>
      <c r="D126" s="110">
        <v>3.1E-2</v>
      </c>
      <c r="E126" s="313"/>
      <c r="F126" s="313"/>
      <c r="G126" s="40">
        <f t="shared" si="5"/>
        <v>0</v>
      </c>
      <c r="H126" s="143"/>
      <c r="I126" s="143"/>
      <c r="J126" s="40">
        <f t="shared" si="6"/>
        <v>0</v>
      </c>
      <c r="K126" s="143"/>
      <c r="L126" s="143"/>
      <c r="M126" s="40">
        <f t="shared" si="7"/>
        <v>0</v>
      </c>
      <c r="N126" s="111"/>
    </row>
    <row r="127" spans="1:18" ht="18">
      <c r="A127" s="110"/>
      <c r="B127" s="386" t="s">
        <v>45</v>
      </c>
      <c r="C127" s="110" t="s">
        <v>1</v>
      </c>
      <c r="D127" s="110">
        <v>3.2000000000000001E-2</v>
      </c>
      <c r="E127" s="313"/>
      <c r="F127" s="313"/>
      <c r="G127" s="40">
        <f t="shared" si="5"/>
        <v>0</v>
      </c>
      <c r="H127" s="143"/>
      <c r="I127" s="143"/>
      <c r="J127" s="40">
        <f t="shared" si="6"/>
        <v>0</v>
      </c>
      <c r="K127" s="143"/>
      <c r="L127" s="143"/>
      <c r="M127" s="40">
        <f t="shared" si="7"/>
        <v>0</v>
      </c>
      <c r="N127" s="111"/>
    </row>
    <row r="128" spans="1:18" ht="18">
      <c r="A128" s="110"/>
      <c r="B128" s="386" t="s">
        <v>46</v>
      </c>
      <c r="C128" s="110" t="s">
        <v>1</v>
      </c>
      <c r="D128" s="110">
        <v>2.2000000000000001E-4</v>
      </c>
      <c r="E128" s="313"/>
      <c r="F128" s="313"/>
      <c r="G128" s="40">
        <f t="shared" si="5"/>
        <v>0</v>
      </c>
      <c r="H128" s="143"/>
      <c r="I128" s="143"/>
      <c r="J128" s="40">
        <f t="shared" si="6"/>
        <v>0</v>
      </c>
      <c r="K128" s="143"/>
      <c r="L128" s="143"/>
      <c r="M128" s="40">
        <f t="shared" si="7"/>
        <v>0</v>
      </c>
      <c r="N128" s="111"/>
    </row>
    <row r="129" spans="1:18" ht="18">
      <c r="A129" s="110"/>
      <c r="B129" s="386" t="s">
        <v>47</v>
      </c>
      <c r="C129" s="110" t="s">
        <v>1</v>
      </c>
      <c r="D129" s="110">
        <v>1.0800000000000001E-2</v>
      </c>
      <c r="E129" s="313"/>
      <c r="F129" s="313"/>
      <c r="G129" s="40">
        <f t="shared" si="5"/>
        <v>0</v>
      </c>
      <c r="H129" s="143"/>
      <c r="I129" s="143"/>
      <c r="J129" s="40">
        <f t="shared" si="6"/>
        <v>0</v>
      </c>
      <c r="K129" s="143"/>
      <c r="L129" s="143"/>
      <c r="M129" s="40">
        <f t="shared" si="7"/>
        <v>0</v>
      </c>
      <c r="N129" s="111"/>
    </row>
    <row r="130" spans="1:18" s="48" customFormat="1" ht="18">
      <c r="A130" s="110">
        <v>10</v>
      </c>
      <c r="B130" s="393" t="s">
        <v>48</v>
      </c>
      <c r="C130" s="115" t="s">
        <v>1</v>
      </c>
      <c r="D130" s="115">
        <v>8.7852E-2</v>
      </c>
      <c r="E130" s="313">
        <v>10080.960611938261</v>
      </c>
      <c r="F130" s="313"/>
      <c r="G130" s="40">
        <f t="shared" si="5"/>
        <v>0</v>
      </c>
      <c r="H130" s="143">
        <v>322.79999999999995</v>
      </c>
      <c r="I130" s="143"/>
      <c r="J130" s="40">
        <f t="shared" si="6"/>
        <v>0</v>
      </c>
      <c r="K130" s="143">
        <v>83.875999999999991</v>
      </c>
      <c r="L130" s="143"/>
      <c r="M130" s="40">
        <f t="shared" si="7"/>
        <v>0</v>
      </c>
      <c r="N130" s="111">
        <f t="shared" ref="N130" si="15">M130+J130+G130</f>
        <v>0</v>
      </c>
      <c r="O130"/>
      <c r="P130"/>
      <c r="Q130"/>
      <c r="R130"/>
    </row>
    <row r="131" spans="1:18" ht="18">
      <c r="A131" s="110"/>
      <c r="B131" s="386" t="s">
        <v>49</v>
      </c>
      <c r="C131" s="110" t="s">
        <v>40</v>
      </c>
      <c r="D131" s="110">
        <v>31.2</v>
      </c>
      <c r="E131" s="313"/>
      <c r="F131" s="313"/>
      <c r="G131" s="40">
        <f t="shared" si="5"/>
        <v>0</v>
      </c>
      <c r="H131" s="143"/>
      <c r="I131" s="143"/>
      <c r="J131" s="40">
        <f t="shared" si="6"/>
        <v>0</v>
      </c>
      <c r="K131" s="143"/>
      <c r="L131" s="143"/>
      <c r="M131" s="40">
        <f t="shared" si="7"/>
        <v>0</v>
      </c>
      <c r="N131" s="111"/>
    </row>
    <row r="132" spans="1:18" ht="18">
      <c r="A132" s="20"/>
      <c r="B132" s="386" t="s">
        <v>50</v>
      </c>
      <c r="C132" s="20" t="s">
        <v>40</v>
      </c>
      <c r="D132" s="20">
        <v>24</v>
      </c>
      <c r="E132" s="143"/>
      <c r="F132" s="143"/>
      <c r="G132" s="40">
        <f t="shared" si="5"/>
        <v>0</v>
      </c>
      <c r="H132" s="143"/>
      <c r="I132" s="143"/>
      <c r="J132" s="40">
        <f t="shared" si="6"/>
        <v>0</v>
      </c>
      <c r="K132" s="143"/>
      <c r="L132" s="143"/>
      <c r="M132" s="40">
        <f t="shared" si="7"/>
        <v>0</v>
      </c>
      <c r="N132" s="111"/>
    </row>
    <row r="133" spans="1:18" ht="18">
      <c r="A133" s="110"/>
      <c r="B133" s="386" t="s">
        <v>51</v>
      </c>
      <c r="C133" s="110" t="s">
        <v>15</v>
      </c>
      <c r="D133" s="110">
        <v>156</v>
      </c>
      <c r="E133" s="313"/>
      <c r="F133" s="313"/>
      <c r="G133" s="40">
        <f t="shared" si="5"/>
        <v>0</v>
      </c>
      <c r="H133" s="143"/>
      <c r="I133" s="143"/>
      <c r="J133" s="40">
        <f t="shared" si="6"/>
        <v>0</v>
      </c>
      <c r="K133" s="143"/>
      <c r="L133" s="143"/>
      <c r="M133" s="40">
        <f t="shared" si="7"/>
        <v>0</v>
      </c>
      <c r="N133" s="111"/>
    </row>
    <row r="134" spans="1:18" ht="18">
      <c r="A134" s="110"/>
      <c r="B134" s="386" t="s">
        <v>52</v>
      </c>
      <c r="C134" s="110" t="s">
        <v>28</v>
      </c>
      <c r="D134" s="110">
        <v>13.5</v>
      </c>
      <c r="E134" s="313"/>
      <c r="F134" s="313"/>
      <c r="G134" s="40">
        <f t="shared" si="5"/>
        <v>0</v>
      </c>
      <c r="H134" s="143"/>
      <c r="I134" s="143"/>
      <c r="J134" s="40">
        <f t="shared" si="6"/>
        <v>0</v>
      </c>
      <c r="K134" s="143"/>
      <c r="L134" s="143"/>
      <c r="M134" s="40">
        <f t="shared" si="7"/>
        <v>0</v>
      </c>
      <c r="N134" s="111"/>
    </row>
    <row r="135" spans="1:18" s="48" customFormat="1" ht="18">
      <c r="A135" s="110">
        <v>11</v>
      </c>
      <c r="B135" s="393" t="s">
        <v>53</v>
      </c>
      <c r="C135" s="115" t="s">
        <v>1</v>
      </c>
      <c r="D135" s="115">
        <v>0.17499999999999999</v>
      </c>
      <c r="E135" s="313">
        <v>1670.7517142857143</v>
      </c>
      <c r="F135" s="313"/>
      <c r="G135" s="40">
        <f t="shared" ref="G135:G198" si="16">D135*F135</f>
        <v>0</v>
      </c>
      <c r="H135" s="143">
        <v>286.79999999999995</v>
      </c>
      <c r="I135" s="143"/>
      <c r="J135" s="40">
        <f t="shared" ref="J135:J198" si="17">D135*I135</f>
        <v>0</v>
      </c>
      <c r="K135" s="143">
        <v>9.9563799999999993</v>
      </c>
      <c r="L135" s="143"/>
      <c r="M135" s="40">
        <f t="shared" ref="M135:M198" si="18">D135*L135</f>
        <v>0</v>
      </c>
      <c r="N135" s="111">
        <f t="shared" ref="N135" si="19">M135+J135+G135</f>
        <v>0</v>
      </c>
      <c r="O135"/>
      <c r="P135"/>
      <c r="Q135"/>
      <c r="R135"/>
    </row>
    <row r="136" spans="1:18" ht="18">
      <c r="A136" s="110"/>
      <c r="B136" s="386" t="s">
        <v>25</v>
      </c>
      <c r="C136" s="110" t="s">
        <v>1</v>
      </c>
      <c r="D136" s="110">
        <v>0.14099999999999999</v>
      </c>
      <c r="E136" s="313"/>
      <c r="F136" s="313"/>
      <c r="G136" s="40">
        <f t="shared" si="16"/>
        <v>0</v>
      </c>
      <c r="H136" s="143"/>
      <c r="I136" s="143"/>
      <c r="J136" s="40">
        <f t="shared" si="17"/>
        <v>0</v>
      </c>
      <c r="K136" s="143"/>
      <c r="L136" s="143"/>
      <c r="M136" s="40">
        <f t="shared" si="18"/>
        <v>0</v>
      </c>
      <c r="N136" s="111"/>
    </row>
    <row r="137" spans="1:18" ht="18">
      <c r="A137" s="110"/>
      <c r="B137" s="386" t="s">
        <v>26</v>
      </c>
      <c r="C137" s="110" t="s">
        <v>1</v>
      </c>
      <c r="D137" s="110">
        <v>3.4000000000000002E-2</v>
      </c>
      <c r="E137" s="313"/>
      <c r="F137" s="313"/>
      <c r="G137" s="40">
        <f t="shared" si="16"/>
        <v>0</v>
      </c>
      <c r="H137" s="143"/>
      <c r="I137" s="143"/>
      <c r="J137" s="40">
        <f t="shared" si="17"/>
        <v>0</v>
      </c>
      <c r="K137" s="143"/>
      <c r="L137" s="143"/>
      <c r="M137" s="40">
        <f t="shared" si="18"/>
        <v>0</v>
      </c>
      <c r="N137" s="111"/>
    </row>
    <row r="138" spans="1:18" ht="30">
      <c r="A138" s="110">
        <v>12</v>
      </c>
      <c r="B138" s="83" t="s">
        <v>55</v>
      </c>
      <c r="C138" s="110" t="s">
        <v>56</v>
      </c>
      <c r="D138" s="110">
        <v>60</v>
      </c>
      <c r="E138" s="313">
        <v>1.8399500000000002</v>
      </c>
      <c r="F138" s="313"/>
      <c r="G138" s="40">
        <f t="shared" si="16"/>
        <v>0</v>
      </c>
      <c r="H138" s="143">
        <v>4.08</v>
      </c>
      <c r="I138" s="143"/>
      <c r="J138" s="40">
        <f t="shared" si="17"/>
        <v>0</v>
      </c>
      <c r="K138" s="143">
        <v>1.1999999999999999E-3</v>
      </c>
      <c r="L138" s="143"/>
      <c r="M138" s="40">
        <f t="shared" si="18"/>
        <v>0</v>
      </c>
      <c r="N138" s="111">
        <f t="shared" ref="N138" si="20">M138+J138+G138</f>
        <v>0</v>
      </c>
    </row>
    <row r="139" spans="1:18" ht="18">
      <c r="A139" s="110"/>
      <c r="B139" s="83" t="s">
        <v>508</v>
      </c>
      <c r="C139" s="110" t="s">
        <v>493</v>
      </c>
      <c r="D139" s="110">
        <v>16.8</v>
      </c>
      <c r="E139" s="313"/>
      <c r="F139" s="313"/>
      <c r="G139" s="40">
        <f t="shared" si="16"/>
        <v>0</v>
      </c>
      <c r="H139" s="143"/>
      <c r="I139" s="143"/>
      <c r="J139" s="40">
        <f t="shared" si="17"/>
        <v>0</v>
      </c>
      <c r="K139" s="143"/>
      <c r="L139" s="143"/>
      <c r="M139" s="40">
        <f t="shared" si="18"/>
        <v>0</v>
      </c>
      <c r="N139" s="111"/>
    </row>
    <row r="140" spans="1:18" ht="36.75" customHeight="1">
      <c r="A140" s="110">
        <v>13</v>
      </c>
      <c r="B140" s="83" t="s">
        <v>58</v>
      </c>
      <c r="C140" s="110" t="s">
        <v>56</v>
      </c>
      <c r="D140" s="110">
        <v>1215</v>
      </c>
      <c r="E140" s="313">
        <v>5.6296615384615381</v>
      </c>
      <c r="F140" s="313"/>
      <c r="G140" s="40">
        <f t="shared" si="16"/>
        <v>0</v>
      </c>
      <c r="H140" s="143">
        <v>2.6208</v>
      </c>
      <c r="I140" s="143"/>
      <c r="J140" s="40">
        <f t="shared" si="17"/>
        <v>0</v>
      </c>
      <c r="K140" s="143">
        <v>0.06</v>
      </c>
      <c r="L140" s="143"/>
      <c r="M140" s="40">
        <f t="shared" si="18"/>
        <v>0</v>
      </c>
      <c r="N140" s="111">
        <f t="shared" ref="N140:N220" si="21">M140+J140+G140</f>
        <v>0</v>
      </c>
    </row>
    <row r="141" spans="1:18" ht="18">
      <c r="A141" s="110"/>
      <c r="B141" s="83" t="s">
        <v>462</v>
      </c>
      <c r="C141" s="110" t="s">
        <v>493</v>
      </c>
      <c r="D141" s="110">
        <v>2916</v>
      </c>
      <c r="E141" s="313"/>
      <c r="F141" s="313"/>
      <c r="G141" s="40">
        <f t="shared" si="16"/>
        <v>0</v>
      </c>
      <c r="H141" s="143"/>
      <c r="I141" s="143"/>
      <c r="J141" s="40">
        <f t="shared" si="17"/>
        <v>0</v>
      </c>
      <c r="K141" s="143"/>
      <c r="L141" s="143"/>
      <c r="M141" s="40">
        <f t="shared" si="18"/>
        <v>0</v>
      </c>
      <c r="N141" s="111"/>
    </row>
    <row r="142" spans="1:18" s="59" customFormat="1" ht="30">
      <c r="A142" s="114"/>
      <c r="B142" s="154" t="s">
        <v>771</v>
      </c>
      <c r="C142" s="114"/>
      <c r="D142" s="114"/>
      <c r="E142" s="114"/>
      <c r="F142" s="114"/>
      <c r="G142" s="40">
        <f t="shared" si="16"/>
        <v>0</v>
      </c>
      <c r="H142" s="114"/>
      <c r="I142" s="114"/>
      <c r="J142" s="40">
        <f t="shared" si="17"/>
        <v>0</v>
      </c>
      <c r="K142" s="114"/>
      <c r="L142" s="114"/>
      <c r="M142" s="40">
        <f t="shared" si="18"/>
        <v>0</v>
      </c>
      <c r="N142" s="114"/>
      <c r="O142"/>
      <c r="P142"/>
      <c r="Q142"/>
      <c r="R142"/>
    </row>
    <row r="143" spans="1:18" s="48" customFormat="1" ht="33">
      <c r="A143" s="110">
        <v>1</v>
      </c>
      <c r="B143" s="380" t="s">
        <v>399</v>
      </c>
      <c r="C143" s="26" t="s">
        <v>59</v>
      </c>
      <c r="D143" s="199">
        <v>8</v>
      </c>
      <c r="E143" s="313">
        <v>0.90489199999999992</v>
      </c>
      <c r="F143" s="313"/>
      <c r="G143" s="40">
        <f t="shared" si="16"/>
        <v>0</v>
      </c>
      <c r="H143" s="313">
        <v>0.57132000000000005</v>
      </c>
      <c r="I143" s="313"/>
      <c r="J143" s="40">
        <f t="shared" si="17"/>
        <v>0</v>
      </c>
      <c r="K143" s="313">
        <v>0.18080000000000002</v>
      </c>
      <c r="L143" s="313"/>
      <c r="M143" s="40">
        <f t="shared" si="18"/>
        <v>0</v>
      </c>
      <c r="N143" s="155">
        <f t="shared" si="21"/>
        <v>0</v>
      </c>
      <c r="O143"/>
      <c r="P143"/>
      <c r="Q143"/>
      <c r="R143"/>
    </row>
    <row r="144" spans="1:18" s="48" customFormat="1" ht="18">
      <c r="A144" s="110"/>
      <c r="B144" s="380" t="s">
        <v>472</v>
      </c>
      <c r="C144" s="26" t="s">
        <v>59</v>
      </c>
      <c r="D144" s="199">
        <v>8.08</v>
      </c>
      <c r="E144" s="313"/>
      <c r="F144" s="313"/>
      <c r="G144" s="40">
        <f t="shared" si="16"/>
        <v>0</v>
      </c>
      <c r="H144" s="313"/>
      <c r="I144" s="313"/>
      <c r="J144" s="40">
        <f t="shared" si="17"/>
        <v>0</v>
      </c>
      <c r="K144" s="313"/>
      <c r="L144" s="313"/>
      <c r="M144" s="40">
        <f t="shared" si="18"/>
        <v>0</v>
      </c>
      <c r="N144" s="155"/>
      <c r="O144"/>
      <c r="P144"/>
      <c r="Q144"/>
      <c r="R144"/>
    </row>
    <row r="145" spans="1:18" s="48" customFormat="1" ht="33">
      <c r="A145" s="110">
        <v>2</v>
      </c>
      <c r="B145" s="380" t="s">
        <v>400</v>
      </c>
      <c r="C145" s="26" t="s">
        <v>59</v>
      </c>
      <c r="D145" s="199">
        <v>355</v>
      </c>
      <c r="E145" s="313">
        <v>1.8845919999999998</v>
      </c>
      <c r="F145" s="313"/>
      <c r="G145" s="40">
        <f t="shared" si="16"/>
        <v>0</v>
      </c>
      <c r="H145" s="313">
        <v>0.57131999999999994</v>
      </c>
      <c r="I145" s="313"/>
      <c r="J145" s="40">
        <f t="shared" si="17"/>
        <v>0</v>
      </c>
      <c r="K145" s="313">
        <v>0.18080000000000002</v>
      </c>
      <c r="L145" s="313"/>
      <c r="M145" s="40">
        <f t="shared" si="18"/>
        <v>0</v>
      </c>
      <c r="N145" s="155">
        <f t="shared" si="21"/>
        <v>0</v>
      </c>
      <c r="O145"/>
      <c r="P145"/>
      <c r="Q145"/>
      <c r="R145"/>
    </row>
    <row r="146" spans="1:18" s="48" customFormat="1" ht="18">
      <c r="A146" s="110"/>
      <c r="B146" s="380" t="s">
        <v>515</v>
      </c>
      <c r="C146" s="26" t="s">
        <v>59</v>
      </c>
      <c r="D146" s="199">
        <v>358.55</v>
      </c>
      <c r="E146" s="313"/>
      <c r="F146" s="313"/>
      <c r="G146" s="40">
        <f t="shared" si="16"/>
        <v>0</v>
      </c>
      <c r="H146" s="313"/>
      <c r="I146" s="313"/>
      <c r="J146" s="40">
        <f t="shared" si="17"/>
        <v>0</v>
      </c>
      <c r="K146" s="313"/>
      <c r="L146" s="313"/>
      <c r="M146" s="40">
        <f t="shared" si="18"/>
        <v>0</v>
      </c>
      <c r="N146" s="155"/>
      <c r="O146"/>
      <c r="P146"/>
      <c r="Q146"/>
      <c r="R146"/>
    </row>
    <row r="147" spans="1:18" s="48" customFormat="1" ht="33">
      <c r="A147" s="110">
        <v>3</v>
      </c>
      <c r="B147" s="381" t="s">
        <v>255</v>
      </c>
      <c r="C147" s="26" t="s">
        <v>59</v>
      </c>
      <c r="D147" s="199">
        <v>50</v>
      </c>
      <c r="E147" s="313">
        <v>20.644179999999999</v>
      </c>
      <c r="F147" s="313"/>
      <c r="G147" s="40">
        <f t="shared" si="16"/>
        <v>0</v>
      </c>
      <c r="H147" s="313">
        <v>0.67757999999999996</v>
      </c>
      <c r="I147" s="313"/>
      <c r="J147" s="40">
        <f t="shared" si="17"/>
        <v>0</v>
      </c>
      <c r="K147" s="313">
        <v>0.27</v>
      </c>
      <c r="L147" s="313"/>
      <c r="M147" s="40">
        <f t="shared" si="18"/>
        <v>0</v>
      </c>
      <c r="N147" s="155">
        <f t="shared" si="21"/>
        <v>0</v>
      </c>
      <c r="O147"/>
      <c r="P147"/>
      <c r="Q147"/>
      <c r="R147"/>
    </row>
    <row r="148" spans="1:18" s="48" customFormat="1" ht="18">
      <c r="A148" s="110"/>
      <c r="B148" s="381" t="s">
        <v>516</v>
      </c>
      <c r="C148" s="26" t="s">
        <v>59</v>
      </c>
      <c r="D148" s="199">
        <v>50.5</v>
      </c>
      <c r="E148" s="313"/>
      <c r="F148" s="313"/>
      <c r="G148" s="40">
        <f t="shared" si="16"/>
        <v>0</v>
      </c>
      <c r="H148" s="313"/>
      <c r="I148" s="313"/>
      <c r="J148" s="40">
        <f t="shared" si="17"/>
        <v>0</v>
      </c>
      <c r="K148" s="313"/>
      <c r="L148" s="313"/>
      <c r="M148" s="40">
        <f t="shared" si="18"/>
        <v>0</v>
      </c>
      <c r="N148" s="155"/>
      <c r="O148"/>
      <c r="P148"/>
      <c r="Q148"/>
      <c r="R148"/>
    </row>
    <row r="149" spans="1:18" s="48" customFormat="1" ht="33">
      <c r="A149" s="110">
        <v>4</v>
      </c>
      <c r="B149" s="381" t="s">
        <v>256</v>
      </c>
      <c r="C149" s="26" t="s">
        <v>59</v>
      </c>
      <c r="D149" s="199">
        <v>15</v>
      </c>
      <c r="E149" s="313">
        <v>42.537559999999999</v>
      </c>
      <c r="F149" s="313"/>
      <c r="G149" s="40">
        <f t="shared" si="16"/>
        <v>0</v>
      </c>
      <c r="H149" s="313">
        <v>0.98209999999999986</v>
      </c>
      <c r="I149" s="313"/>
      <c r="J149" s="40">
        <f t="shared" si="17"/>
        <v>0</v>
      </c>
      <c r="K149" s="313">
        <v>0.36839999999999995</v>
      </c>
      <c r="L149" s="313"/>
      <c r="M149" s="40">
        <f t="shared" si="18"/>
        <v>0</v>
      </c>
      <c r="N149" s="155">
        <f t="shared" si="21"/>
        <v>0</v>
      </c>
      <c r="O149"/>
      <c r="P149"/>
      <c r="Q149"/>
      <c r="R149"/>
    </row>
    <row r="150" spans="1:18" s="48" customFormat="1" ht="18">
      <c r="A150" s="110"/>
      <c r="B150" s="381" t="s">
        <v>517</v>
      </c>
      <c r="C150" s="26" t="s">
        <v>59</v>
      </c>
      <c r="D150" s="199">
        <v>15.15</v>
      </c>
      <c r="E150" s="313"/>
      <c r="F150" s="313"/>
      <c r="G150" s="40">
        <f t="shared" si="16"/>
        <v>0</v>
      </c>
      <c r="H150" s="313"/>
      <c r="I150" s="313"/>
      <c r="J150" s="40">
        <f t="shared" si="17"/>
        <v>0</v>
      </c>
      <c r="K150" s="313"/>
      <c r="L150" s="313"/>
      <c r="M150" s="40">
        <f t="shared" si="18"/>
        <v>0</v>
      </c>
      <c r="N150" s="155"/>
      <c r="O150"/>
      <c r="P150"/>
      <c r="Q150"/>
      <c r="R150"/>
    </row>
    <row r="151" spans="1:18" s="48" customFormat="1" ht="33">
      <c r="A151" s="110">
        <v>5</v>
      </c>
      <c r="B151" s="381" t="s">
        <v>257</v>
      </c>
      <c r="C151" s="26" t="s">
        <v>59</v>
      </c>
      <c r="D151" s="199">
        <v>36</v>
      </c>
      <c r="E151" s="313">
        <v>66.518679999999989</v>
      </c>
      <c r="F151" s="313"/>
      <c r="G151" s="40">
        <f t="shared" si="16"/>
        <v>0</v>
      </c>
      <c r="H151" s="313">
        <v>1.2764999999999997</v>
      </c>
      <c r="I151" s="313"/>
      <c r="J151" s="40">
        <f t="shared" si="17"/>
        <v>0</v>
      </c>
      <c r="K151" s="313">
        <v>0.436</v>
      </c>
      <c r="L151" s="313"/>
      <c r="M151" s="40">
        <f t="shared" si="18"/>
        <v>0</v>
      </c>
      <c r="N151" s="155">
        <f t="shared" si="21"/>
        <v>0</v>
      </c>
      <c r="O151"/>
      <c r="P151"/>
      <c r="Q151"/>
      <c r="R151"/>
    </row>
    <row r="152" spans="1:18" s="48" customFormat="1" ht="18">
      <c r="A152" s="110"/>
      <c r="B152" s="381" t="s">
        <v>518</v>
      </c>
      <c r="C152" s="26" t="s">
        <v>59</v>
      </c>
      <c r="D152" s="199">
        <v>36.36</v>
      </c>
      <c r="E152" s="313"/>
      <c r="F152" s="313"/>
      <c r="G152" s="40">
        <f t="shared" si="16"/>
        <v>0</v>
      </c>
      <c r="H152" s="313"/>
      <c r="I152" s="313"/>
      <c r="J152" s="40">
        <f t="shared" si="17"/>
        <v>0</v>
      </c>
      <c r="K152" s="313"/>
      <c r="L152" s="313"/>
      <c r="M152" s="40">
        <f t="shared" si="18"/>
        <v>0</v>
      </c>
      <c r="N152" s="155"/>
      <c r="O152"/>
      <c r="P152"/>
      <c r="Q152"/>
      <c r="R152"/>
    </row>
    <row r="153" spans="1:18" s="48" customFormat="1" ht="33">
      <c r="A153" s="110">
        <v>6</v>
      </c>
      <c r="B153" s="381" t="s">
        <v>258</v>
      </c>
      <c r="C153" s="26" t="s">
        <v>59</v>
      </c>
      <c r="D153" s="199">
        <v>374</v>
      </c>
      <c r="E153" s="313">
        <v>164.49328</v>
      </c>
      <c r="F153" s="313"/>
      <c r="G153" s="40">
        <f t="shared" si="16"/>
        <v>0</v>
      </c>
      <c r="H153" s="313">
        <v>2.0387200000000001</v>
      </c>
      <c r="I153" s="313"/>
      <c r="J153" s="40">
        <f t="shared" si="17"/>
        <v>0</v>
      </c>
      <c r="K153" s="313">
        <v>0.65600000000000003</v>
      </c>
      <c r="L153" s="313"/>
      <c r="M153" s="40">
        <f t="shared" si="18"/>
        <v>0</v>
      </c>
      <c r="N153" s="155">
        <f t="shared" si="21"/>
        <v>0</v>
      </c>
      <c r="O153"/>
      <c r="P153"/>
      <c r="Q153"/>
      <c r="R153"/>
    </row>
    <row r="154" spans="1:18" s="48" customFormat="1" ht="18">
      <c r="A154" s="110"/>
      <c r="B154" s="381" t="s">
        <v>519</v>
      </c>
      <c r="C154" s="26" t="s">
        <v>59</v>
      </c>
      <c r="D154" s="199">
        <v>377.74</v>
      </c>
      <c r="E154" s="313"/>
      <c r="F154" s="313"/>
      <c r="G154" s="40">
        <f t="shared" si="16"/>
        <v>0</v>
      </c>
      <c r="H154" s="313"/>
      <c r="I154" s="313"/>
      <c r="J154" s="40">
        <f t="shared" si="17"/>
        <v>0</v>
      </c>
      <c r="K154" s="313"/>
      <c r="L154" s="313"/>
      <c r="M154" s="40">
        <f t="shared" si="18"/>
        <v>0</v>
      </c>
      <c r="N154" s="155"/>
      <c r="O154"/>
      <c r="P154"/>
      <c r="Q154"/>
      <c r="R154"/>
    </row>
    <row r="155" spans="1:18" s="48" customFormat="1" ht="36">
      <c r="A155" s="110">
        <v>7</v>
      </c>
      <c r="B155" s="382" t="s">
        <v>401</v>
      </c>
      <c r="C155" s="26" t="s">
        <v>59</v>
      </c>
      <c r="D155" s="199">
        <v>374</v>
      </c>
      <c r="E155" s="313">
        <v>270.66588000000002</v>
      </c>
      <c r="F155" s="313"/>
      <c r="G155" s="40">
        <f t="shared" si="16"/>
        <v>0</v>
      </c>
      <c r="H155" s="313">
        <v>2.0787399999999998</v>
      </c>
      <c r="I155" s="313"/>
      <c r="J155" s="40">
        <f t="shared" si="17"/>
        <v>0</v>
      </c>
      <c r="K155" s="313">
        <v>0.65600000000000003</v>
      </c>
      <c r="L155" s="313"/>
      <c r="M155" s="40">
        <f t="shared" si="18"/>
        <v>0</v>
      </c>
      <c r="N155" s="155">
        <f t="shared" si="21"/>
        <v>0</v>
      </c>
      <c r="O155"/>
      <c r="P155"/>
      <c r="Q155"/>
      <c r="R155"/>
    </row>
    <row r="156" spans="1:18" s="48" customFormat="1" ht="18">
      <c r="A156" s="110"/>
      <c r="B156" s="382" t="s">
        <v>520</v>
      </c>
      <c r="C156" s="26" t="s">
        <v>59</v>
      </c>
      <c r="D156" s="199">
        <v>377.74</v>
      </c>
      <c r="E156" s="313"/>
      <c r="F156" s="313"/>
      <c r="G156" s="40">
        <f t="shared" si="16"/>
        <v>0</v>
      </c>
      <c r="H156" s="313"/>
      <c r="I156" s="313"/>
      <c r="J156" s="40">
        <f t="shared" si="17"/>
        <v>0</v>
      </c>
      <c r="K156" s="313"/>
      <c r="L156" s="313"/>
      <c r="M156" s="40">
        <f t="shared" si="18"/>
        <v>0</v>
      </c>
      <c r="N156" s="155"/>
      <c r="O156"/>
      <c r="P156"/>
      <c r="Q156"/>
      <c r="R156"/>
    </row>
    <row r="157" spans="1:18" s="48" customFormat="1" ht="18">
      <c r="A157" s="110">
        <v>8</v>
      </c>
      <c r="B157" s="381" t="s">
        <v>402</v>
      </c>
      <c r="C157" s="26" t="s">
        <v>59</v>
      </c>
      <c r="D157" s="199">
        <v>4</v>
      </c>
      <c r="E157" s="313">
        <v>4.4464000000000006</v>
      </c>
      <c r="F157" s="313"/>
      <c r="G157" s="40">
        <f t="shared" si="16"/>
        <v>0</v>
      </c>
      <c r="H157" s="313">
        <v>0.44114000000000003</v>
      </c>
      <c r="I157" s="313"/>
      <c r="J157" s="40">
        <f t="shared" si="17"/>
        <v>0</v>
      </c>
      <c r="K157" s="313">
        <v>0.18080000000000002</v>
      </c>
      <c r="L157" s="313"/>
      <c r="M157" s="40">
        <f t="shared" si="18"/>
        <v>0</v>
      </c>
      <c r="N157" s="155">
        <f t="shared" si="21"/>
        <v>0</v>
      </c>
      <c r="O157"/>
      <c r="P157"/>
      <c r="Q157"/>
      <c r="R157"/>
    </row>
    <row r="158" spans="1:18" s="48" customFormat="1" ht="18">
      <c r="A158" s="110"/>
      <c r="B158" s="381" t="s">
        <v>521</v>
      </c>
      <c r="C158" s="26" t="s">
        <v>59</v>
      </c>
      <c r="D158" s="199">
        <v>4.04</v>
      </c>
      <c r="E158" s="313"/>
      <c r="F158" s="313"/>
      <c r="G158" s="40">
        <f t="shared" si="16"/>
        <v>0</v>
      </c>
      <c r="H158" s="313"/>
      <c r="I158" s="313"/>
      <c r="J158" s="40">
        <f t="shared" si="17"/>
        <v>0</v>
      </c>
      <c r="K158" s="313"/>
      <c r="L158" s="313"/>
      <c r="M158" s="40">
        <f t="shared" si="18"/>
        <v>0</v>
      </c>
      <c r="N158" s="155"/>
      <c r="O158"/>
      <c r="P158"/>
      <c r="Q158"/>
      <c r="R158"/>
    </row>
    <row r="159" spans="1:18" s="48" customFormat="1" ht="18">
      <c r="A159" s="110">
        <v>9</v>
      </c>
      <c r="B159" s="381" t="s">
        <v>403</v>
      </c>
      <c r="C159" s="26" t="s">
        <v>59</v>
      </c>
      <c r="D159" s="199">
        <v>4</v>
      </c>
      <c r="E159" s="313">
        <v>20.51164</v>
      </c>
      <c r="F159" s="313"/>
      <c r="G159" s="40">
        <f t="shared" si="16"/>
        <v>0</v>
      </c>
      <c r="H159" s="313">
        <v>0.5474</v>
      </c>
      <c r="I159" s="313"/>
      <c r="J159" s="40">
        <f t="shared" si="17"/>
        <v>0</v>
      </c>
      <c r="K159" s="313">
        <v>0.27</v>
      </c>
      <c r="L159" s="313"/>
      <c r="M159" s="40">
        <f t="shared" si="18"/>
        <v>0</v>
      </c>
      <c r="N159" s="155">
        <f t="shared" si="21"/>
        <v>0</v>
      </c>
      <c r="O159"/>
      <c r="P159"/>
      <c r="Q159"/>
      <c r="R159"/>
    </row>
    <row r="160" spans="1:18" s="48" customFormat="1" ht="18">
      <c r="A160" s="110"/>
      <c r="B160" s="381" t="s">
        <v>522</v>
      </c>
      <c r="C160" s="26" t="s">
        <v>59</v>
      </c>
      <c r="D160" s="199">
        <v>4.04</v>
      </c>
      <c r="E160" s="313"/>
      <c r="F160" s="313"/>
      <c r="G160" s="40">
        <f t="shared" si="16"/>
        <v>0</v>
      </c>
      <c r="H160" s="313"/>
      <c r="I160" s="313"/>
      <c r="J160" s="40">
        <f t="shared" si="17"/>
        <v>0</v>
      </c>
      <c r="K160" s="313"/>
      <c r="L160" s="313"/>
      <c r="M160" s="40">
        <f t="shared" si="18"/>
        <v>0</v>
      </c>
      <c r="N160" s="155"/>
      <c r="O160"/>
      <c r="P160"/>
      <c r="Q160"/>
      <c r="R160"/>
    </row>
    <row r="161" spans="1:18" s="48" customFormat="1" ht="18">
      <c r="A161" s="110">
        <v>10</v>
      </c>
      <c r="B161" s="381" t="s">
        <v>404</v>
      </c>
      <c r="C161" s="26" t="s">
        <v>59</v>
      </c>
      <c r="D161" s="199">
        <v>15</v>
      </c>
      <c r="E161" s="313">
        <v>11.8849</v>
      </c>
      <c r="F161" s="313"/>
      <c r="G161" s="40">
        <f t="shared" si="16"/>
        <v>0</v>
      </c>
      <c r="H161" s="313">
        <v>2.4655999999999998</v>
      </c>
      <c r="I161" s="313"/>
      <c r="J161" s="40">
        <f t="shared" si="17"/>
        <v>0</v>
      </c>
      <c r="K161" s="313">
        <v>0.64</v>
      </c>
      <c r="L161" s="313"/>
      <c r="M161" s="40">
        <f t="shared" si="18"/>
        <v>0</v>
      </c>
      <c r="N161" s="155">
        <f t="shared" si="21"/>
        <v>0</v>
      </c>
      <c r="O161"/>
      <c r="P161"/>
      <c r="Q161"/>
      <c r="R161"/>
    </row>
    <row r="162" spans="1:18" s="48" customFormat="1" ht="18">
      <c r="A162" s="110"/>
      <c r="B162" s="381" t="s">
        <v>523</v>
      </c>
      <c r="C162" s="26"/>
      <c r="D162" s="199">
        <v>14.93</v>
      </c>
      <c r="E162" s="313"/>
      <c r="F162" s="313"/>
      <c r="G162" s="40">
        <f t="shared" si="16"/>
        <v>0</v>
      </c>
      <c r="H162" s="313"/>
      <c r="I162" s="313"/>
      <c r="J162" s="40">
        <f t="shared" si="17"/>
        <v>0</v>
      </c>
      <c r="K162" s="313"/>
      <c r="L162" s="313"/>
      <c r="M162" s="40">
        <f t="shared" si="18"/>
        <v>0</v>
      </c>
      <c r="N162" s="155"/>
      <c r="O162"/>
      <c r="P162"/>
      <c r="Q162"/>
      <c r="R162"/>
    </row>
    <row r="163" spans="1:18" s="48" customFormat="1" ht="33">
      <c r="A163" s="110">
        <v>11</v>
      </c>
      <c r="B163" s="381" t="s">
        <v>405</v>
      </c>
      <c r="C163" s="26" t="s">
        <v>37</v>
      </c>
      <c r="D163" s="199">
        <v>6</v>
      </c>
      <c r="E163" s="313">
        <v>25.116</v>
      </c>
      <c r="F163" s="313"/>
      <c r="G163" s="40">
        <f t="shared" si="16"/>
        <v>0</v>
      </c>
      <c r="H163" s="313">
        <v>2.3340000000000005</v>
      </c>
      <c r="I163" s="313"/>
      <c r="J163" s="40">
        <f t="shared" si="17"/>
        <v>0</v>
      </c>
      <c r="K163" s="313">
        <v>0.60399999999999998</v>
      </c>
      <c r="L163" s="313"/>
      <c r="M163" s="40">
        <f t="shared" si="18"/>
        <v>0</v>
      </c>
      <c r="N163" s="155">
        <f t="shared" si="21"/>
        <v>0</v>
      </c>
      <c r="O163"/>
      <c r="P163"/>
      <c r="Q163"/>
      <c r="R163"/>
    </row>
    <row r="164" spans="1:18" s="48" customFormat="1" ht="33">
      <c r="A164" s="110">
        <v>12</v>
      </c>
      <c r="B164" s="381" t="s">
        <v>406</v>
      </c>
      <c r="C164" s="26" t="s">
        <v>37</v>
      </c>
      <c r="D164" s="199">
        <v>2</v>
      </c>
      <c r="E164" s="313">
        <v>35.695999999999998</v>
      </c>
      <c r="F164" s="313"/>
      <c r="G164" s="40">
        <f t="shared" si="16"/>
        <v>0</v>
      </c>
      <c r="H164" s="313">
        <v>2.3340000000000001</v>
      </c>
      <c r="I164" s="313"/>
      <c r="J164" s="40">
        <f t="shared" si="17"/>
        <v>0</v>
      </c>
      <c r="K164" s="313">
        <v>0.60400000000000009</v>
      </c>
      <c r="L164" s="313"/>
      <c r="M164" s="40">
        <f t="shared" si="18"/>
        <v>0</v>
      </c>
      <c r="N164" s="155">
        <f t="shared" si="21"/>
        <v>0</v>
      </c>
      <c r="O164"/>
      <c r="P164"/>
      <c r="Q164"/>
      <c r="R164"/>
    </row>
    <row r="165" spans="1:18" s="48" customFormat="1" ht="18">
      <c r="A165" s="110">
        <v>13</v>
      </c>
      <c r="B165" s="381" t="s">
        <v>407</v>
      </c>
      <c r="C165" s="26" t="s">
        <v>37</v>
      </c>
      <c r="D165" s="199">
        <v>4</v>
      </c>
      <c r="E165" s="313">
        <v>25.495999999999999</v>
      </c>
      <c r="F165" s="313"/>
      <c r="G165" s="40">
        <f t="shared" si="16"/>
        <v>0</v>
      </c>
      <c r="H165" s="313">
        <v>3.5039999999999991</v>
      </c>
      <c r="I165" s="313"/>
      <c r="J165" s="40">
        <f t="shared" si="17"/>
        <v>0</v>
      </c>
      <c r="K165" s="313">
        <v>0.90800000000000003</v>
      </c>
      <c r="L165" s="313"/>
      <c r="M165" s="40">
        <f t="shared" si="18"/>
        <v>0</v>
      </c>
      <c r="N165" s="155">
        <f t="shared" si="21"/>
        <v>0</v>
      </c>
      <c r="O165"/>
      <c r="P165"/>
      <c r="Q165"/>
      <c r="R165"/>
    </row>
    <row r="166" spans="1:18" s="48" customFormat="1" ht="18">
      <c r="A166" s="110">
        <v>14</v>
      </c>
      <c r="B166" s="381" t="s">
        <v>408</v>
      </c>
      <c r="C166" s="26" t="s">
        <v>37</v>
      </c>
      <c r="D166" s="199">
        <v>1</v>
      </c>
      <c r="E166" s="313">
        <v>59.395999999999994</v>
      </c>
      <c r="F166" s="313"/>
      <c r="G166" s="40">
        <f t="shared" si="16"/>
        <v>0</v>
      </c>
      <c r="H166" s="313">
        <v>3.5039999999999991</v>
      </c>
      <c r="I166" s="313"/>
      <c r="J166" s="40">
        <f t="shared" si="17"/>
        <v>0</v>
      </c>
      <c r="K166" s="313">
        <v>0.90800000000000003</v>
      </c>
      <c r="L166" s="313"/>
      <c r="M166" s="40">
        <f t="shared" si="18"/>
        <v>0</v>
      </c>
      <c r="N166" s="155">
        <f t="shared" si="21"/>
        <v>0</v>
      </c>
      <c r="O166"/>
      <c r="P166"/>
      <c r="Q166"/>
      <c r="R166"/>
    </row>
    <row r="167" spans="1:18" s="48" customFormat="1" ht="18">
      <c r="A167" s="110">
        <v>15</v>
      </c>
      <c r="B167" s="381" t="s">
        <v>409</v>
      </c>
      <c r="C167" s="26" t="s">
        <v>37</v>
      </c>
      <c r="D167" s="199">
        <v>1</v>
      </c>
      <c r="E167" s="313">
        <v>46.695999999999998</v>
      </c>
      <c r="F167" s="313"/>
      <c r="G167" s="40">
        <f t="shared" si="16"/>
        <v>0</v>
      </c>
      <c r="H167" s="313">
        <v>2.3340000000000001</v>
      </c>
      <c r="I167" s="313"/>
      <c r="J167" s="40">
        <f t="shared" si="17"/>
        <v>0</v>
      </c>
      <c r="K167" s="313">
        <v>0.60400000000000009</v>
      </c>
      <c r="L167" s="313"/>
      <c r="M167" s="40">
        <f t="shared" si="18"/>
        <v>0</v>
      </c>
      <c r="N167" s="155">
        <f t="shared" si="21"/>
        <v>0</v>
      </c>
      <c r="O167"/>
      <c r="P167"/>
      <c r="Q167"/>
      <c r="R167"/>
    </row>
    <row r="168" spans="1:18" s="48" customFormat="1" ht="18">
      <c r="A168" s="110">
        <v>16</v>
      </c>
      <c r="B168" s="381" t="s">
        <v>410</v>
      </c>
      <c r="C168" s="26" t="s">
        <v>37</v>
      </c>
      <c r="D168" s="199">
        <v>1</v>
      </c>
      <c r="E168" s="313">
        <v>2.4059999999999997</v>
      </c>
      <c r="F168" s="313"/>
      <c r="G168" s="40">
        <f t="shared" si="16"/>
        <v>0</v>
      </c>
      <c r="H168" s="313">
        <v>2.3340000000000001</v>
      </c>
      <c r="I168" s="313"/>
      <c r="J168" s="40">
        <f t="shared" si="17"/>
        <v>0</v>
      </c>
      <c r="K168" s="313">
        <v>0.60400000000000009</v>
      </c>
      <c r="L168" s="313"/>
      <c r="M168" s="40">
        <f t="shared" si="18"/>
        <v>0</v>
      </c>
      <c r="N168" s="155">
        <f t="shared" si="21"/>
        <v>0</v>
      </c>
      <c r="O168"/>
      <c r="P168"/>
      <c r="Q168"/>
      <c r="R168"/>
    </row>
    <row r="169" spans="1:18" s="48" customFormat="1" ht="19.5">
      <c r="A169" s="110">
        <v>17</v>
      </c>
      <c r="B169" s="381" t="s">
        <v>411</v>
      </c>
      <c r="C169" s="26" t="s">
        <v>37</v>
      </c>
      <c r="D169" s="199">
        <v>1</v>
      </c>
      <c r="E169" s="313">
        <v>17.896000000000001</v>
      </c>
      <c r="F169" s="313"/>
      <c r="G169" s="40">
        <f t="shared" si="16"/>
        <v>0</v>
      </c>
      <c r="H169" s="313">
        <v>2.3340000000000001</v>
      </c>
      <c r="I169" s="313"/>
      <c r="J169" s="40">
        <f t="shared" si="17"/>
        <v>0</v>
      </c>
      <c r="K169" s="313">
        <v>0.60400000000000009</v>
      </c>
      <c r="L169" s="313"/>
      <c r="M169" s="40">
        <f t="shared" si="18"/>
        <v>0</v>
      </c>
      <c r="N169" s="155">
        <f t="shared" si="21"/>
        <v>0</v>
      </c>
      <c r="O169"/>
      <c r="P169"/>
      <c r="Q169"/>
      <c r="R169"/>
    </row>
    <row r="170" spans="1:18" s="48" customFormat="1" ht="19.5">
      <c r="A170" s="110">
        <v>18</v>
      </c>
      <c r="B170" s="381" t="s">
        <v>412</v>
      </c>
      <c r="C170" s="26" t="s">
        <v>37</v>
      </c>
      <c r="D170" s="199">
        <v>1</v>
      </c>
      <c r="E170" s="313">
        <v>17.896000000000001</v>
      </c>
      <c r="F170" s="313"/>
      <c r="G170" s="40">
        <f t="shared" si="16"/>
        <v>0</v>
      </c>
      <c r="H170" s="313">
        <v>2.3340000000000001</v>
      </c>
      <c r="I170" s="313"/>
      <c r="J170" s="40">
        <f t="shared" si="17"/>
        <v>0</v>
      </c>
      <c r="K170" s="313">
        <v>0.60400000000000009</v>
      </c>
      <c r="L170" s="313"/>
      <c r="M170" s="40">
        <f t="shared" si="18"/>
        <v>0</v>
      </c>
      <c r="N170" s="155">
        <f t="shared" si="21"/>
        <v>0</v>
      </c>
      <c r="O170"/>
      <c r="P170"/>
      <c r="Q170"/>
      <c r="R170"/>
    </row>
    <row r="171" spans="1:18" s="48" customFormat="1" ht="18">
      <c r="A171" s="110">
        <v>19</v>
      </c>
      <c r="B171" s="381" t="s">
        <v>413</v>
      </c>
      <c r="C171" s="26" t="s">
        <v>37</v>
      </c>
      <c r="D171" s="199">
        <v>1</v>
      </c>
      <c r="E171" s="313">
        <v>11.995999999999999</v>
      </c>
      <c r="F171" s="313"/>
      <c r="G171" s="40">
        <f t="shared" si="16"/>
        <v>0</v>
      </c>
      <c r="H171" s="313">
        <v>2.3340000000000001</v>
      </c>
      <c r="I171" s="313"/>
      <c r="J171" s="40">
        <f t="shared" si="17"/>
        <v>0</v>
      </c>
      <c r="K171" s="313">
        <v>0.60400000000000009</v>
      </c>
      <c r="L171" s="313"/>
      <c r="M171" s="40">
        <f t="shared" si="18"/>
        <v>0</v>
      </c>
      <c r="N171" s="155">
        <f t="shared" si="21"/>
        <v>0</v>
      </c>
      <c r="O171"/>
      <c r="P171"/>
      <c r="Q171"/>
      <c r="R171"/>
    </row>
    <row r="172" spans="1:18" s="48" customFormat="1" ht="18">
      <c r="A172" s="110">
        <v>20</v>
      </c>
      <c r="B172" s="381" t="s">
        <v>414</v>
      </c>
      <c r="C172" s="26" t="s">
        <v>37</v>
      </c>
      <c r="D172" s="199">
        <v>1</v>
      </c>
      <c r="E172" s="313">
        <v>2.4959999999999996</v>
      </c>
      <c r="F172" s="313"/>
      <c r="G172" s="40">
        <f t="shared" si="16"/>
        <v>0</v>
      </c>
      <c r="H172" s="313">
        <v>3.5039999999999991</v>
      </c>
      <c r="I172" s="313"/>
      <c r="J172" s="40">
        <f t="shared" si="17"/>
        <v>0</v>
      </c>
      <c r="K172" s="313">
        <v>0.90800000000000003</v>
      </c>
      <c r="L172" s="313"/>
      <c r="M172" s="40">
        <f t="shared" si="18"/>
        <v>0</v>
      </c>
      <c r="N172" s="155">
        <f t="shared" si="21"/>
        <v>0</v>
      </c>
      <c r="O172"/>
      <c r="P172"/>
      <c r="Q172"/>
      <c r="R172"/>
    </row>
    <row r="173" spans="1:18" s="48" customFormat="1" ht="18">
      <c r="A173" s="110">
        <v>21</v>
      </c>
      <c r="B173" s="381" t="s">
        <v>415</v>
      </c>
      <c r="C173" s="26" t="s">
        <v>37</v>
      </c>
      <c r="D173" s="199">
        <v>1</v>
      </c>
      <c r="E173" s="313">
        <v>26.895999999999997</v>
      </c>
      <c r="F173" s="313"/>
      <c r="G173" s="40">
        <f t="shared" si="16"/>
        <v>0</v>
      </c>
      <c r="H173" s="313">
        <v>3.5039999999999991</v>
      </c>
      <c r="I173" s="313"/>
      <c r="J173" s="40">
        <f t="shared" si="17"/>
        <v>0</v>
      </c>
      <c r="K173" s="313">
        <v>0.90800000000000003</v>
      </c>
      <c r="L173" s="313"/>
      <c r="M173" s="40">
        <f t="shared" si="18"/>
        <v>0</v>
      </c>
      <c r="N173" s="155">
        <f t="shared" si="21"/>
        <v>0</v>
      </c>
      <c r="O173"/>
      <c r="P173"/>
      <c r="Q173"/>
      <c r="R173"/>
    </row>
    <row r="174" spans="1:18" s="48" customFormat="1" ht="18">
      <c r="A174" s="110">
        <v>22</v>
      </c>
      <c r="B174" s="381" t="s">
        <v>416</v>
      </c>
      <c r="C174" s="26" t="s">
        <v>37</v>
      </c>
      <c r="D174" s="199">
        <v>4</v>
      </c>
      <c r="E174" s="313">
        <v>12.4</v>
      </c>
      <c r="F174" s="313"/>
      <c r="G174" s="40">
        <f t="shared" si="16"/>
        <v>0</v>
      </c>
      <c r="H174" s="313">
        <v>9.06</v>
      </c>
      <c r="I174" s="313"/>
      <c r="J174" s="40">
        <f t="shared" si="17"/>
        <v>0</v>
      </c>
      <c r="K174" s="313">
        <v>0.52</v>
      </c>
      <c r="L174" s="313"/>
      <c r="M174" s="40">
        <f t="shared" si="18"/>
        <v>0</v>
      </c>
      <c r="N174" s="155">
        <f t="shared" si="21"/>
        <v>0</v>
      </c>
      <c r="O174"/>
      <c r="P174"/>
      <c r="Q174"/>
      <c r="R174"/>
    </row>
    <row r="175" spans="1:18" s="48" customFormat="1" ht="18">
      <c r="A175" s="110">
        <v>23</v>
      </c>
      <c r="B175" s="381" t="s">
        <v>417</v>
      </c>
      <c r="C175" s="26" t="s">
        <v>37</v>
      </c>
      <c r="D175" s="199">
        <v>2</v>
      </c>
      <c r="E175" s="313">
        <v>14.499999999999998</v>
      </c>
      <c r="F175" s="313"/>
      <c r="G175" s="40">
        <f t="shared" si="16"/>
        <v>0</v>
      </c>
      <c r="H175" s="313">
        <v>9.06</v>
      </c>
      <c r="I175" s="313"/>
      <c r="J175" s="40">
        <f t="shared" si="17"/>
        <v>0</v>
      </c>
      <c r="K175" s="313">
        <v>0.52</v>
      </c>
      <c r="L175" s="313"/>
      <c r="M175" s="40">
        <f t="shared" si="18"/>
        <v>0</v>
      </c>
      <c r="N175" s="155">
        <f t="shared" si="21"/>
        <v>0</v>
      </c>
      <c r="O175"/>
      <c r="P175"/>
      <c r="Q175"/>
      <c r="R175"/>
    </row>
    <row r="176" spans="1:18" s="48" customFormat="1" ht="18">
      <c r="A176" s="110">
        <v>24</v>
      </c>
      <c r="B176" s="381" t="s">
        <v>418</v>
      </c>
      <c r="C176" s="26" t="s">
        <v>37</v>
      </c>
      <c r="D176" s="199">
        <v>1</v>
      </c>
      <c r="E176" s="313">
        <v>0.43600000000000005</v>
      </c>
      <c r="F176" s="313"/>
      <c r="G176" s="40">
        <f t="shared" si="16"/>
        <v>0</v>
      </c>
      <c r="H176" s="313">
        <v>2.3340000000000001</v>
      </c>
      <c r="I176" s="313"/>
      <c r="J176" s="40">
        <f t="shared" si="17"/>
        <v>0</v>
      </c>
      <c r="K176" s="313">
        <v>0.60400000000000009</v>
      </c>
      <c r="L176" s="313"/>
      <c r="M176" s="40">
        <f t="shared" si="18"/>
        <v>0</v>
      </c>
      <c r="N176" s="155">
        <f t="shared" si="21"/>
        <v>0</v>
      </c>
      <c r="O176"/>
      <c r="P176"/>
      <c r="Q176"/>
      <c r="R176"/>
    </row>
    <row r="177" spans="1:18" s="48" customFormat="1" ht="33">
      <c r="A177" s="110">
        <v>25</v>
      </c>
      <c r="B177" s="383" t="s">
        <v>420</v>
      </c>
      <c r="C177" s="35" t="s">
        <v>2</v>
      </c>
      <c r="D177" s="384">
        <v>10</v>
      </c>
      <c r="E177" s="313">
        <v>110.08406600000001</v>
      </c>
      <c r="F177" s="313"/>
      <c r="G177" s="40">
        <f t="shared" si="16"/>
        <v>0</v>
      </c>
      <c r="H177" s="313">
        <v>19.970400000000005</v>
      </c>
      <c r="I177" s="313"/>
      <c r="J177" s="40">
        <f t="shared" si="17"/>
        <v>0</v>
      </c>
      <c r="K177" s="313">
        <v>8.9678400000000025</v>
      </c>
      <c r="L177" s="313"/>
      <c r="M177" s="40">
        <f t="shared" si="18"/>
        <v>0</v>
      </c>
      <c r="N177" s="155">
        <f t="shared" si="21"/>
        <v>0</v>
      </c>
      <c r="O177"/>
      <c r="P177"/>
      <c r="Q177"/>
      <c r="R177"/>
    </row>
    <row r="178" spans="1:18" s="48" customFormat="1" ht="18">
      <c r="A178" s="110"/>
      <c r="B178" s="383" t="s">
        <v>485</v>
      </c>
      <c r="C178" s="35" t="s">
        <v>96</v>
      </c>
      <c r="D178" s="385">
        <v>0.49</v>
      </c>
      <c r="E178" s="313"/>
      <c r="F178" s="313"/>
      <c r="G178" s="40">
        <f t="shared" si="16"/>
        <v>0</v>
      </c>
      <c r="H178" s="313"/>
      <c r="I178" s="313"/>
      <c r="J178" s="40">
        <f t="shared" si="17"/>
        <v>0</v>
      </c>
      <c r="K178" s="313"/>
      <c r="L178" s="313"/>
      <c r="M178" s="40">
        <f t="shared" si="18"/>
        <v>0</v>
      </c>
      <c r="N178" s="155"/>
      <c r="O178"/>
      <c r="P178"/>
      <c r="Q178"/>
      <c r="R178"/>
    </row>
    <row r="179" spans="1:18" s="48" customFormat="1" ht="33">
      <c r="A179" s="110">
        <v>26</v>
      </c>
      <c r="B179" s="383" t="s">
        <v>419</v>
      </c>
      <c r="C179" s="35" t="s">
        <v>2</v>
      </c>
      <c r="D179" s="199">
        <v>8</v>
      </c>
      <c r="E179" s="313">
        <v>136.57847476799998</v>
      </c>
      <c r="F179" s="313"/>
      <c r="G179" s="40">
        <f t="shared" si="16"/>
        <v>0</v>
      </c>
      <c r="H179" s="313">
        <v>12.9408192</v>
      </c>
      <c r="I179" s="313"/>
      <c r="J179" s="40">
        <f t="shared" si="17"/>
        <v>0</v>
      </c>
      <c r="K179" s="313">
        <v>5.8111603200000008</v>
      </c>
      <c r="L179" s="313"/>
      <c r="M179" s="40">
        <f t="shared" si="18"/>
        <v>0</v>
      </c>
      <c r="N179" s="155">
        <f t="shared" si="21"/>
        <v>0</v>
      </c>
      <c r="O179"/>
      <c r="P179"/>
      <c r="Q179"/>
      <c r="R179"/>
    </row>
    <row r="180" spans="1:18" s="48" customFormat="1" ht="18">
      <c r="A180" s="110"/>
      <c r="B180" s="383" t="s">
        <v>485</v>
      </c>
      <c r="C180" s="35" t="s">
        <v>96</v>
      </c>
      <c r="D180" s="199">
        <v>0.26</v>
      </c>
      <c r="E180" s="313"/>
      <c r="F180" s="313"/>
      <c r="G180" s="40">
        <f t="shared" si="16"/>
        <v>0</v>
      </c>
      <c r="H180" s="313"/>
      <c r="I180" s="313"/>
      <c r="J180" s="40">
        <f t="shared" si="17"/>
        <v>0</v>
      </c>
      <c r="K180" s="313"/>
      <c r="L180" s="313"/>
      <c r="M180" s="40">
        <f t="shared" si="18"/>
        <v>0</v>
      </c>
      <c r="N180" s="155"/>
      <c r="O180"/>
      <c r="P180"/>
      <c r="Q180"/>
      <c r="R180"/>
    </row>
    <row r="181" spans="1:18" s="48" customFormat="1" ht="33">
      <c r="A181" s="110">
        <v>27</v>
      </c>
      <c r="B181" s="383" t="s">
        <v>421</v>
      </c>
      <c r="C181" s="35" t="s">
        <v>2</v>
      </c>
      <c r="D181" s="199">
        <v>8</v>
      </c>
      <c r="E181" s="313">
        <v>329.06539564000002</v>
      </c>
      <c r="F181" s="313"/>
      <c r="G181" s="40">
        <f t="shared" si="16"/>
        <v>0</v>
      </c>
      <c r="H181" s="313">
        <v>10.784016000000001</v>
      </c>
      <c r="I181" s="313"/>
      <c r="J181" s="40">
        <f t="shared" si="17"/>
        <v>0</v>
      </c>
      <c r="K181" s="313">
        <v>4.842633600000001</v>
      </c>
      <c r="L181" s="313"/>
      <c r="M181" s="40">
        <f t="shared" si="18"/>
        <v>0</v>
      </c>
      <c r="N181" s="155">
        <f t="shared" si="21"/>
        <v>0</v>
      </c>
      <c r="O181"/>
      <c r="P181"/>
      <c r="Q181"/>
      <c r="R181"/>
    </row>
    <row r="182" spans="1:18" s="48" customFormat="1" ht="18">
      <c r="A182" s="110"/>
      <c r="B182" s="383" t="s">
        <v>485</v>
      </c>
      <c r="C182" s="35" t="s">
        <v>96</v>
      </c>
      <c r="D182" s="199">
        <v>0.21</v>
      </c>
      <c r="E182" s="313"/>
      <c r="F182" s="313"/>
      <c r="G182" s="40">
        <f t="shared" si="16"/>
        <v>0</v>
      </c>
      <c r="H182" s="313"/>
      <c r="I182" s="313"/>
      <c r="J182" s="40">
        <f t="shared" si="17"/>
        <v>0</v>
      </c>
      <c r="K182" s="313"/>
      <c r="L182" s="313"/>
      <c r="M182" s="40">
        <f t="shared" si="18"/>
        <v>0</v>
      </c>
      <c r="N182" s="155"/>
      <c r="O182"/>
      <c r="P182"/>
      <c r="Q182"/>
      <c r="R182"/>
    </row>
    <row r="183" spans="1:18" s="48" customFormat="1" ht="18">
      <c r="A183" s="110">
        <v>28</v>
      </c>
      <c r="B183" s="381" t="s">
        <v>424</v>
      </c>
      <c r="C183" s="35" t="s">
        <v>2</v>
      </c>
      <c r="D183" s="199">
        <v>2</v>
      </c>
      <c r="E183" s="313">
        <v>2198.6039999999998</v>
      </c>
      <c r="F183" s="313"/>
      <c r="G183" s="40">
        <f t="shared" si="16"/>
        <v>0</v>
      </c>
      <c r="H183" s="313">
        <v>68.400000000000006</v>
      </c>
      <c r="I183" s="313"/>
      <c r="J183" s="40">
        <f t="shared" si="17"/>
        <v>0</v>
      </c>
      <c r="K183" s="313">
        <v>5.52</v>
      </c>
      <c r="L183" s="313"/>
      <c r="M183" s="40">
        <f t="shared" si="18"/>
        <v>0</v>
      </c>
      <c r="N183" s="155">
        <f t="shared" si="21"/>
        <v>0</v>
      </c>
      <c r="O183"/>
      <c r="P183"/>
      <c r="Q183"/>
      <c r="R183"/>
    </row>
    <row r="184" spans="1:18" s="48" customFormat="1" ht="18">
      <c r="A184" s="110">
        <v>29</v>
      </c>
      <c r="B184" s="381" t="s">
        <v>425</v>
      </c>
      <c r="C184" s="35" t="s">
        <v>2</v>
      </c>
      <c r="D184" s="199">
        <v>1</v>
      </c>
      <c r="E184" s="313">
        <v>4204.92</v>
      </c>
      <c r="F184" s="313"/>
      <c r="G184" s="40">
        <f t="shared" si="16"/>
        <v>0</v>
      </c>
      <c r="H184" s="313">
        <v>90.6</v>
      </c>
      <c r="I184" s="313"/>
      <c r="J184" s="40">
        <f t="shared" si="17"/>
        <v>0</v>
      </c>
      <c r="K184" s="313">
        <v>8.9600000000000009</v>
      </c>
      <c r="L184" s="313"/>
      <c r="M184" s="40">
        <f t="shared" si="18"/>
        <v>0</v>
      </c>
      <c r="N184" s="155">
        <f t="shared" si="21"/>
        <v>0</v>
      </c>
      <c r="O184"/>
      <c r="P184"/>
      <c r="Q184"/>
      <c r="R184"/>
    </row>
    <row r="185" spans="1:18" s="48" customFormat="1" ht="18">
      <c r="A185" s="110">
        <v>30</v>
      </c>
      <c r="B185" s="381" t="s">
        <v>426</v>
      </c>
      <c r="C185" s="35" t="s">
        <v>2</v>
      </c>
      <c r="D185" s="199">
        <v>5</v>
      </c>
      <c r="E185" s="313">
        <v>289.8</v>
      </c>
      <c r="F185" s="313"/>
      <c r="G185" s="40">
        <f t="shared" si="16"/>
        <v>0</v>
      </c>
      <c r="H185" s="313">
        <v>16.02</v>
      </c>
      <c r="I185" s="313"/>
      <c r="J185" s="40">
        <f t="shared" si="17"/>
        <v>0</v>
      </c>
      <c r="K185" s="313">
        <v>1.1599999999999999</v>
      </c>
      <c r="L185" s="313"/>
      <c r="M185" s="40">
        <f t="shared" si="18"/>
        <v>0</v>
      </c>
      <c r="N185" s="155">
        <f t="shared" si="21"/>
        <v>0</v>
      </c>
      <c r="O185"/>
      <c r="P185"/>
      <c r="Q185"/>
      <c r="R185"/>
    </row>
    <row r="186" spans="1:18" s="48" customFormat="1" ht="18">
      <c r="A186" s="110">
        <v>31</v>
      </c>
      <c r="B186" s="381" t="s">
        <v>427</v>
      </c>
      <c r="C186" s="26" t="s">
        <v>37</v>
      </c>
      <c r="D186" s="199">
        <v>1</v>
      </c>
      <c r="E186" s="313">
        <v>135.69599999999997</v>
      </c>
      <c r="F186" s="313"/>
      <c r="G186" s="40">
        <f t="shared" si="16"/>
        <v>0</v>
      </c>
      <c r="H186" s="313">
        <v>3.5039999999999991</v>
      </c>
      <c r="I186" s="313"/>
      <c r="J186" s="40">
        <f t="shared" si="17"/>
        <v>0</v>
      </c>
      <c r="K186" s="313">
        <v>0.90800000000000003</v>
      </c>
      <c r="L186" s="313"/>
      <c r="M186" s="40">
        <f t="shared" si="18"/>
        <v>0</v>
      </c>
      <c r="N186" s="155">
        <f t="shared" si="21"/>
        <v>0</v>
      </c>
      <c r="O186"/>
      <c r="P186"/>
      <c r="Q186"/>
      <c r="R186"/>
    </row>
    <row r="187" spans="1:18" s="48" customFormat="1" ht="18">
      <c r="A187" s="110">
        <v>32</v>
      </c>
      <c r="B187" s="381" t="s">
        <v>428</v>
      </c>
      <c r="C187" s="26" t="s">
        <v>37</v>
      </c>
      <c r="D187" s="199">
        <v>1</v>
      </c>
      <c r="E187" s="313">
        <v>203.49600000000001</v>
      </c>
      <c r="F187" s="313"/>
      <c r="G187" s="40">
        <f t="shared" si="16"/>
        <v>0</v>
      </c>
      <c r="H187" s="313">
        <v>3.5039999999999991</v>
      </c>
      <c r="I187" s="313"/>
      <c r="J187" s="40">
        <f t="shared" si="17"/>
        <v>0</v>
      </c>
      <c r="K187" s="313">
        <v>0.90800000000000003</v>
      </c>
      <c r="L187" s="313"/>
      <c r="M187" s="40">
        <f t="shared" si="18"/>
        <v>0</v>
      </c>
      <c r="N187" s="155">
        <f t="shared" si="21"/>
        <v>0</v>
      </c>
      <c r="O187"/>
      <c r="P187"/>
      <c r="Q187"/>
      <c r="R187"/>
    </row>
    <row r="188" spans="1:18" s="48" customFormat="1" ht="18">
      <c r="A188" s="110">
        <v>33</v>
      </c>
      <c r="B188" s="381" t="s">
        <v>429</v>
      </c>
      <c r="C188" s="26" t="s">
        <v>37</v>
      </c>
      <c r="D188" s="199">
        <v>1</v>
      </c>
      <c r="E188" s="313">
        <v>135.69599999999997</v>
      </c>
      <c r="F188" s="313"/>
      <c r="G188" s="40">
        <f t="shared" si="16"/>
        <v>0</v>
      </c>
      <c r="H188" s="313">
        <v>2.3340000000000001</v>
      </c>
      <c r="I188" s="313"/>
      <c r="J188" s="40">
        <f t="shared" si="17"/>
        <v>0</v>
      </c>
      <c r="K188" s="313">
        <v>0.60400000000000009</v>
      </c>
      <c r="L188" s="313"/>
      <c r="M188" s="40">
        <f t="shared" si="18"/>
        <v>0</v>
      </c>
      <c r="N188" s="155">
        <f t="shared" si="21"/>
        <v>0</v>
      </c>
      <c r="O188"/>
      <c r="P188"/>
      <c r="Q188"/>
      <c r="R188"/>
    </row>
    <row r="189" spans="1:18" s="48" customFormat="1" ht="18">
      <c r="A189" s="110">
        <v>34</v>
      </c>
      <c r="B189" s="381" t="s">
        <v>430</v>
      </c>
      <c r="C189" s="26" t="s">
        <v>37</v>
      </c>
      <c r="D189" s="199">
        <v>5</v>
      </c>
      <c r="E189" s="313">
        <v>20.096</v>
      </c>
      <c r="F189" s="313"/>
      <c r="G189" s="40">
        <f t="shared" si="16"/>
        <v>0</v>
      </c>
      <c r="H189" s="313">
        <v>2.3340000000000001</v>
      </c>
      <c r="I189" s="313"/>
      <c r="J189" s="40">
        <f t="shared" si="17"/>
        <v>0</v>
      </c>
      <c r="K189" s="313">
        <v>0.60399999999999998</v>
      </c>
      <c r="L189" s="313"/>
      <c r="M189" s="40">
        <f t="shared" si="18"/>
        <v>0</v>
      </c>
      <c r="N189" s="155">
        <f t="shared" si="21"/>
        <v>0</v>
      </c>
      <c r="O189"/>
      <c r="P189"/>
      <c r="Q189"/>
      <c r="R189"/>
    </row>
    <row r="190" spans="1:18" s="48" customFormat="1" ht="18">
      <c r="A190" s="110">
        <v>35</v>
      </c>
      <c r="B190" s="381" t="s">
        <v>431</v>
      </c>
      <c r="C190" s="26" t="s">
        <v>37</v>
      </c>
      <c r="D190" s="199">
        <v>4</v>
      </c>
      <c r="E190" s="313">
        <v>175.096</v>
      </c>
      <c r="F190" s="313"/>
      <c r="G190" s="40">
        <f t="shared" si="16"/>
        <v>0</v>
      </c>
      <c r="H190" s="313">
        <v>2.3340000000000001</v>
      </c>
      <c r="I190" s="313"/>
      <c r="J190" s="40">
        <f t="shared" si="17"/>
        <v>0</v>
      </c>
      <c r="K190" s="313">
        <v>0.60400000000000009</v>
      </c>
      <c r="L190" s="313"/>
      <c r="M190" s="40">
        <f t="shared" si="18"/>
        <v>0</v>
      </c>
      <c r="N190" s="155">
        <f t="shared" si="21"/>
        <v>0</v>
      </c>
      <c r="O190"/>
      <c r="P190"/>
      <c r="Q190"/>
      <c r="R190"/>
    </row>
    <row r="191" spans="1:18" s="48" customFormat="1" ht="18">
      <c r="A191" s="110">
        <v>36</v>
      </c>
      <c r="B191" s="381" t="s">
        <v>432</v>
      </c>
      <c r="C191" s="26" t="s">
        <v>37</v>
      </c>
      <c r="D191" s="199">
        <v>2</v>
      </c>
      <c r="E191" s="313">
        <v>250.096</v>
      </c>
      <c r="F191" s="313"/>
      <c r="G191" s="40">
        <f t="shared" si="16"/>
        <v>0</v>
      </c>
      <c r="H191" s="313">
        <v>2.3340000000000001</v>
      </c>
      <c r="I191" s="313"/>
      <c r="J191" s="40">
        <f t="shared" si="17"/>
        <v>0</v>
      </c>
      <c r="K191" s="313">
        <v>0.60400000000000009</v>
      </c>
      <c r="L191" s="313"/>
      <c r="M191" s="40">
        <f t="shared" si="18"/>
        <v>0</v>
      </c>
      <c r="N191" s="155">
        <f t="shared" si="21"/>
        <v>0</v>
      </c>
      <c r="O191"/>
      <c r="P191"/>
      <c r="Q191"/>
      <c r="R191"/>
    </row>
    <row r="192" spans="1:18" s="48" customFormat="1" ht="18">
      <c r="A192" s="110">
        <v>37</v>
      </c>
      <c r="B192" s="381" t="s">
        <v>433</v>
      </c>
      <c r="C192" s="26" t="s">
        <v>37</v>
      </c>
      <c r="D192" s="199">
        <v>5</v>
      </c>
      <c r="E192" s="313">
        <v>63.260000000000005</v>
      </c>
      <c r="F192" s="313"/>
      <c r="G192" s="40">
        <f t="shared" si="16"/>
        <v>0</v>
      </c>
      <c r="H192" s="313">
        <v>3.72</v>
      </c>
      <c r="I192" s="313"/>
      <c r="J192" s="40">
        <f t="shared" si="17"/>
        <v>0</v>
      </c>
      <c r="K192" s="313">
        <v>1.64</v>
      </c>
      <c r="L192" s="313"/>
      <c r="M192" s="40">
        <f t="shared" si="18"/>
        <v>0</v>
      </c>
      <c r="N192" s="155">
        <f t="shared" si="21"/>
        <v>0</v>
      </c>
      <c r="O192"/>
      <c r="P192"/>
      <c r="Q192"/>
      <c r="R192"/>
    </row>
    <row r="193" spans="1:18" s="48" customFormat="1" ht="18">
      <c r="A193" s="110">
        <v>38</v>
      </c>
      <c r="B193" s="381" t="s">
        <v>434</v>
      </c>
      <c r="C193" s="26" t="s">
        <v>37</v>
      </c>
      <c r="D193" s="199">
        <v>4</v>
      </c>
      <c r="E193" s="313">
        <v>413.4</v>
      </c>
      <c r="F193" s="313"/>
      <c r="G193" s="40">
        <f t="shared" si="16"/>
        <v>0</v>
      </c>
      <c r="H193" s="313">
        <v>15.66</v>
      </c>
      <c r="I193" s="313"/>
      <c r="J193" s="40">
        <f t="shared" si="17"/>
        <v>0</v>
      </c>
      <c r="K193" s="313">
        <v>7.12</v>
      </c>
      <c r="L193" s="313"/>
      <c r="M193" s="40">
        <f t="shared" si="18"/>
        <v>0</v>
      </c>
      <c r="N193" s="155">
        <f t="shared" si="21"/>
        <v>0</v>
      </c>
      <c r="O193"/>
      <c r="P193"/>
      <c r="Q193"/>
      <c r="R193"/>
    </row>
    <row r="194" spans="1:18" s="48" customFormat="1" ht="18">
      <c r="A194" s="110">
        <v>39</v>
      </c>
      <c r="B194" s="381" t="s">
        <v>435</v>
      </c>
      <c r="C194" s="26" t="s">
        <v>37</v>
      </c>
      <c r="D194" s="199">
        <v>8</v>
      </c>
      <c r="E194" s="313">
        <v>198.28</v>
      </c>
      <c r="F194" s="313"/>
      <c r="G194" s="40">
        <f t="shared" si="16"/>
        <v>0</v>
      </c>
      <c r="H194" s="313">
        <v>11.76</v>
      </c>
      <c r="I194" s="313"/>
      <c r="J194" s="40">
        <f t="shared" si="17"/>
        <v>0</v>
      </c>
      <c r="K194" s="313">
        <v>5.32</v>
      </c>
      <c r="L194" s="313"/>
      <c r="M194" s="40">
        <f t="shared" si="18"/>
        <v>0</v>
      </c>
      <c r="N194" s="155">
        <f t="shared" si="21"/>
        <v>0</v>
      </c>
      <c r="O194"/>
      <c r="P194"/>
      <c r="Q194"/>
      <c r="R194"/>
    </row>
    <row r="195" spans="1:18" s="48" customFormat="1" ht="18">
      <c r="A195" s="110">
        <v>40</v>
      </c>
      <c r="B195" s="381" t="s">
        <v>436</v>
      </c>
      <c r="C195" s="26" t="s">
        <v>37</v>
      </c>
      <c r="D195" s="199">
        <v>1</v>
      </c>
      <c r="E195" s="313">
        <v>1563</v>
      </c>
      <c r="F195" s="313"/>
      <c r="G195" s="40">
        <f t="shared" si="16"/>
        <v>0</v>
      </c>
      <c r="H195" s="313">
        <v>67.800000000000011</v>
      </c>
      <c r="I195" s="313"/>
      <c r="J195" s="40">
        <f t="shared" si="17"/>
        <v>0</v>
      </c>
      <c r="K195" s="313">
        <v>27.6</v>
      </c>
      <c r="L195" s="313"/>
      <c r="M195" s="40">
        <f t="shared" si="18"/>
        <v>0</v>
      </c>
      <c r="N195" s="155">
        <f t="shared" si="21"/>
        <v>0</v>
      </c>
      <c r="O195"/>
      <c r="P195"/>
      <c r="Q195"/>
      <c r="R195"/>
    </row>
    <row r="196" spans="1:18" s="48" customFormat="1" ht="18">
      <c r="A196" s="110">
        <v>41</v>
      </c>
      <c r="B196" s="381" t="s">
        <v>768</v>
      </c>
      <c r="C196" s="26" t="s">
        <v>37</v>
      </c>
      <c r="D196" s="199">
        <v>2</v>
      </c>
      <c r="E196" s="313"/>
      <c r="F196" s="313"/>
      <c r="G196" s="40">
        <f t="shared" si="16"/>
        <v>0</v>
      </c>
      <c r="H196" s="313"/>
      <c r="I196" s="313"/>
      <c r="J196" s="40">
        <f t="shared" si="17"/>
        <v>0</v>
      </c>
      <c r="K196" s="313"/>
      <c r="L196" s="313"/>
      <c r="M196" s="40">
        <f t="shared" si="18"/>
        <v>0</v>
      </c>
      <c r="N196" s="155"/>
      <c r="O196"/>
      <c r="P196"/>
      <c r="Q196"/>
      <c r="R196"/>
    </row>
    <row r="197" spans="1:18" s="48" customFormat="1" ht="34.5">
      <c r="A197" s="110">
        <v>42</v>
      </c>
      <c r="B197" s="381" t="s">
        <v>423</v>
      </c>
      <c r="C197" s="26" t="s">
        <v>37</v>
      </c>
      <c r="D197" s="199">
        <v>2</v>
      </c>
      <c r="E197" s="313">
        <v>21266.920677966104</v>
      </c>
      <c r="F197" s="313"/>
      <c r="G197" s="40">
        <f t="shared" si="16"/>
        <v>0</v>
      </c>
      <c r="H197" s="313">
        <v>187.2</v>
      </c>
      <c r="I197" s="313"/>
      <c r="J197" s="40">
        <f t="shared" si="17"/>
        <v>0</v>
      </c>
      <c r="K197" s="313">
        <v>9.1999999999999993</v>
      </c>
      <c r="L197" s="313"/>
      <c r="M197" s="40">
        <f t="shared" si="18"/>
        <v>0</v>
      </c>
      <c r="N197" s="155">
        <f t="shared" si="21"/>
        <v>0</v>
      </c>
      <c r="O197"/>
      <c r="P197"/>
      <c r="Q197"/>
      <c r="R197"/>
    </row>
    <row r="198" spans="1:18" s="48" customFormat="1" ht="18">
      <c r="A198" s="110">
        <v>43</v>
      </c>
      <c r="B198" s="382" t="s">
        <v>437</v>
      </c>
      <c r="C198" s="26" t="s">
        <v>59</v>
      </c>
      <c r="D198" s="199">
        <v>12</v>
      </c>
      <c r="E198" s="313">
        <v>8.1788600000000002</v>
      </c>
      <c r="F198" s="313"/>
      <c r="G198" s="40">
        <f t="shared" si="16"/>
        <v>0</v>
      </c>
      <c r="H198" s="313">
        <v>1.5869999999999997</v>
      </c>
      <c r="I198" s="313"/>
      <c r="J198" s="40">
        <f t="shared" si="17"/>
        <v>0</v>
      </c>
      <c r="K198" s="313">
        <v>0.10679999999999999</v>
      </c>
      <c r="L198" s="313"/>
      <c r="M198" s="40">
        <f t="shared" si="18"/>
        <v>0</v>
      </c>
      <c r="N198" s="155">
        <f t="shared" si="21"/>
        <v>0</v>
      </c>
      <c r="O198"/>
      <c r="P198"/>
      <c r="Q198"/>
      <c r="R198"/>
    </row>
    <row r="199" spans="1:18" s="48" customFormat="1" ht="18">
      <c r="A199" s="110"/>
      <c r="B199" s="382" t="s">
        <v>524</v>
      </c>
      <c r="C199" s="26" t="s">
        <v>59</v>
      </c>
      <c r="D199" s="199">
        <v>11.98</v>
      </c>
      <c r="E199" s="313"/>
      <c r="F199" s="313"/>
      <c r="G199" s="40">
        <f t="shared" ref="G199:G220" si="22">D199*F199</f>
        <v>0</v>
      </c>
      <c r="H199" s="313"/>
      <c r="I199" s="313"/>
      <c r="J199" s="40">
        <f t="shared" ref="J199:J220" si="23">D199*I199</f>
        <v>0</v>
      </c>
      <c r="K199" s="313"/>
      <c r="L199" s="313"/>
      <c r="M199" s="40">
        <f t="shared" ref="M199:M220" si="24">D199*L199</f>
        <v>0</v>
      </c>
      <c r="N199" s="155"/>
      <c r="O199"/>
      <c r="P199"/>
      <c r="Q199"/>
      <c r="R199"/>
    </row>
    <row r="200" spans="1:18" s="48" customFormat="1" ht="18">
      <c r="A200" s="110">
        <v>44</v>
      </c>
      <c r="B200" s="382" t="s">
        <v>438</v>
      </c>
      <c r="C200" s="26" t="s">
        <v>3</v>
      </c>
      <c r="D200" s="199">
        <v>1</v>
      </c>
      <c r="E200" s="313">
        <v>19.595999999999997</v>
      </c>
      <c r="F200" s="313"/>
      <c r="G200" s="40">
        <f t="shared" si="22"/>
        <v>0</v>
      </c>
      <c r="H200" s="313">
        <v>3.5039999999999991</v>
      </c>
      <c r="I200" s="313"/>
      <c r="J200" s="40">
        <f t="shared" si="23"/>
        <v>0</v>
      </c>
      <c r="K200" s="313">
        <v>0.90800000000000003</v>
      </c>
      <c r="L200" s="313"/>
      <c r="M200" s="40">
        <f t="shared" si="24"/>
        <v>0</v>
      </c>
      <c r="N200" s="155">
        <f t="shared" si="21"/>
        <v>0</v>
      </c>
      <c r="O200"/>
      <c r="P200"/>
      <c r="Q200"/>
      <c r="R200"/>
    </row>
    <row r="201" spans="1:18" s="48" customFormat="1" ht="18">
      <c r="A201" s="110">
        <v>45</v>
      </c>
      <c r="B201" s="382" t="s">
        <v>439</v>
      </c>
      <c r="C201" s="26" t="s">
        <v>3</v>
      </c>
      <c r="D201" s="199">
        <v>1</v>
      </c>
      <c r="E201" s="313">
        <v>53.73599999999999</v>
      </c>
      <c r="F201" s="313"/>
      <c r="G201" s="40">
        <f t="shared" si="22"/>
        <v>0</v>
      </c>
      <c r="H201" s="313">
        <v>2.3340000000000001</v>
      </c>
      <c r="I201" s="313"/>
      <c r="J201" s="40">
        <f t="shared" si="23"/>
        <v>0</v>
      </c>
      <c r="K201" s="313">
        <v>0.60400000000000009</v>
      </c>
      <c r="L201" s="313"/>
      <c r="M201" s="40">
        <f t="shared" si="24"/>
        <v>0</v>
      </c>
      <c r="N201" s="155">
        <f t="shared" si="21"/>
        <v>0</v>
      </c>
      <c r="O201"/>
      <c r="P201"/>
      <c r="Q201"/>
      <c r="R201"/>
    </row>
    <row r="202" spans="1:18" s="48" customFormat="1" ht="18">
      <c r="A202" s="110">
        <v>46</v>
      </c>
      <c r="B202" s="381" t="s">
        <v>440</v>
      </c>
      <c r="C202" s="26" t="s">
        <v>37</v>
      </c>
      <c r="D202" s="199">
        <v>2</v>
      </c>
      <c r="E202" s="313">
        <v>89.36</v>
      </c>
      <c r="F202" s="313"/>
      <c r="G202" s="40">
        <f t="shared" si="22"/>
        <v>0</v>
      </c>
      <c r="H202" s="313">
        <v>7.5</v>
      </c>
      <c r="I202" s="313"/>
      <c r="J202" s="40">
        <f t="shared" si="23"/>
        <v>0</v>
      </c>
      <c r="K202" s="313">
        <v>3.4</v>
      </c>
      <c r="L202" s="313"/>
      <c r="M202" s="40">
        <f t="shared" si="24"/>
        <v>0</v>
      </c>
      <c r="N202" s="155">
        <f t="shared" si="21"/>
        <v>0</v>
      </c>
      <c r="O202"/>
      <c r="P202"/>
      <c r="Q202"/>
      <c r="R202"/>
    </row>
    <row r="203" spans="1:18" s="48" customFormat="1" ht="18">
      <c r="A203" s="110">
        <v>47</v>
      </c>
      <c r="B203" s="381" t="s">
        <v>441</v>
      </c>
      <c r="C203" s="26" t="s">
        <v>37</v>
      </c>
      <c r="D203" s="199">
        <v>1</v>
      </c>
      <c r="E203" s="313">
        <v>65.096000000000004</v>
      </c>
      <c r="F203" s="313"/>
      <c r="G203" s="40">
        <f t="shared" si="22"/>
        <v>0</v>
      </c>
      <c r="H203" s="313">
        <v>2.3340000000000001</v>
      </c>
      <c r="I203" s="313"/>
      <c r="J203" s="40">
        <f t="shared" si="23"/>
        <v>0</v>
      </c>
      <c r="K203" s="313">
        <v>0.60400000000000009</v>
      </c>
      <c r="L203" s="313"/>
      <c r="M203" s="40">
        <f t="shared" si="24"/>
        <v>0</v>
      </c>
      <c r="N203" s="155">
        <f t="shared" si="21"/>
        <v>0</v>
      </c>
      <c r="O203"/>
      <c r="P203"/>
      <c r="Q203"/>
      <c r="R203"/>
    </row>
    <row r="204" spans="1:18" s="48" customFormat="1" ht="18">
      <c r="A204" s="110">
        <v>48</v>
      </c>
      <c r="B204" s="381" t="s">
        <v>769</v>
      </c>
      <c r="C204" s="26" t="s">
        <v>37</v>
      </c>
      <c r="D204" s="199">
        <v>1</v>
      </c>
      <c r="E204" s="313"/>
      <c r="F204" s="313"/>
      <c r="G204" s="40">
        <f t="shared" si="22"/>
        <v>0</v>
      </c>
      <c r="H204" s="313"/>
      <c r="I204" s="313"/>
      <c r="J204" s="40">
        <f t="shared" si="23"/>
        <v>0</v>
      </c>
      <c r="K204" s="313"/>
      <c r="L204" s="313"/>
      <c r="M204" s="40">
        <f t="shared" si="24"/>
        <v>0</v>
      </c>
      <c r="N204" s="155"/>
      <c r="O204"/>
      <c r="P204"/>
      <c r="Q204"/>
      <c r="R204"/>
    </row>
    <row r="205" spans="1:18" s="48" customFormat="1" ht="27" customHeight="1">
      <c r="A205" s="110">
        <v>49</v>
      </c>
      <c r="B205" s="381" t="s">
        <v>422</v>
      </c>
      <c r="C205" s="26" t="s">
        <v>37</v>
      </c>
      <c r="D205" s="199">
        <v>1</v>
      </c>
      <c r="E205" s="313">
        <v>1387.7199999999998</v>
      </c>
      <c r="F205" s="313"/>
      <c r="G205" s="40">
        <f t="shared" si="22"/>
        <v>0</v>
      </c>
      <c r="H205" s="313">
        <v>79.800000000000011</v>
      </c>
      <c r="I205" s="313"/>
      <c r="J205" s="40">
        <f t="shared" si="23"/>
        <v>0</v>
      </c>
      <c r="K205" s="313">
        <v>1.56</v>
      </c>
      <c r="L205" s="313"/>
      <c r="M205" s="40">
        <f t="shared" si="24"/>
        <v>0</v>
      </c>
      <c r="N205" s="155">
        <f t="shared" si="21"/>
        <v>0</v>
      </c>
      <c r="O205"/>
      <c r="P205"/>
      <c r="Q205"/>
      <c r="R205"/>
    </row>
    <row r="206" spans="1:18" s="48" customFormat="1" ht="30">
      <c r="A206" s="110">
        <v>50</v>
      </c>
      <c r="B206" s="83" t="s">
        <v>60</v>
      </c>
      <c r="C206" s="82" t="s">
        <v>61</v>
      </c>
      <c r="D206" s="82">
        <v>5</v>
      </c>
      <c r="E206" s="313">
        <v>0</v>
      </c>
      <c r="F206" s="313"/>
      <c r="G206" s="40">
        <f t="shared" si="22"/>
        <v>0</v>
      </c>
      <c r="H206" s="313">
        <v>12.360000000000001</v>
      </c>
      <c r="I206" s="313"/>
      <c r="J206" s="40">
        <f t="shared" si="23"/>
        <v>0</v>
      </c>
      <c r="K206" s="313">
        <v>0</v>
      </c>
      <c r="L206" s="313"/>
      <c r="M206" s="40">
        <f t="shared" si="24"/>
        <v>0</v>
      </c>
      <c r="N206" s="155">
        <f t="shared" si="21"/>
        <v>0</v>
      </c>
      <c r="O206"/>
      <c r="P206"/>
      <c r="Q206"/>
      <c r="R206"/>
    </row>
    <row r="207" spans="1:18" s="48" customFormat="1" ht="30">
      <c r="A207" s="110">
        <v>51</v>
      </c>
      <c r="B207" s="83" t="s">
        <v>62</v>
      </c>
      <c r="C207" s="82" t="s">
        <v>61</v>
      </c>
      <c r="D207" s="82">
        <v>1.9</v>
      </c>
      <c r="E207" s="313">
        <v>0</v>
      </c>
      <c r="F207" s="313"/>
      <c r="G207" s="40">
        <f t="shared" si="22"/>
        <v>0</v>
      </c>
      <c r="H207" s="313">
        <v>8.0639999999999983</v>
      </c>
      <c r="I207" s="313"/>
      <c r="J207" s="40">
        <f t="shared" si="23"/>
        <v>0</v>
      </c>
      <c r="K207" s="313">
        <v>1.8876000000000002</v>
      </c>
      <c r="L207" s="313"/>
      <c r="M207" s="40">
        <f t="shared" si="24"/>
        <v>0</v>
      </c>
      <c r="N207" s="155">
        <f t="shared" si="21"/>
        <v>0</v>
      </c>
      <c r="O207"/>
      <c r="P207"/>
      <c r="Q207"/>
      <c r="R207"/>
    </row>
    <row r="208" spans="1:18" s="48" customFormat="1" ht="45">
      <c r="A208" s="110">
        <v>52</v>
      </c>
      <c r="B208" s="83" t="s">
        <v>151</v>
      </c>
      <c r="C208" s="82" t="s">
        <v>61</v>
      </c>
      <c r="D208" s="82">
        <v>3.1</v>
      </c>
      <c r="E208" s="313">
        <v>0</v>
      </c>
      <c r="F208" s="313"/>
      <c r="G208" s="40">
        <f t="shared" si="22"/>
        <v>0</v>
      </c>
      <c r="H208" s="313">
        <v>7.0349999999999993</v>
      </c>
      <c r="I208" s="313"/>
      <c r="J208" s="40">
        <f t="shared" si="23"/>
        <v>0</v>
      </c>
      <c r="K208" s="313">
        <v>13.055</v>
      </c>
      <c r="L208" s="313"/>
      <c r="M208" s="40">
        <f t="shared" si="24"/>
        <v>0</v>
      </c>
      <c r="N208" s="155">
        <f t="shared" si="21"/>
        <v>0</v>
      </c>
      <c r="O208"/>
      <c r="P208"/>
      <c r="Q208"/>
      <c r="R208"/>
    </row>
    <row r="209" spans="1:20" s="48" customFormat="1" ht="18">
      <c r="A209" s="110">
        <v>53</v>
      </c>
      <c r="B209" s="83" t="s">
        <v>526</v>
      </c>
      <c r="C209" s="82" t="s">
        <v>61</v>
      </c>
      <c r="D209" s="82">
        <v>0.33</v>
      </c>
      <c r="E209" s="313">
        <v>121.5018</v>
      </c>
      <c r="F209" s="313"/>
      <c r="G209" s="40">
        <f t="shared" si="22"/>
        <v>0</v>
      </c>
      <c r="H209" s="313">
        <v>15.06</v>
      </c>
      <c r="I209" s="313"/>
      <c r="J209" s="40">
        <f t="shared" si="23"/>
        <v>0</v>
      </c>
      <c r="K209" s="313">
        <v>4.3635999999999999</v>
      </c>
      <c r="L209" s="313"/>
      <c r="M209" s="40">
        <f t="shared" si="24"/>
        <v>0</v>
      </c>
      <c r="N209" s="155">
        <f t="shared" si="21"/>
        <v>0</v>
      </c>
      <c r="O209"/>
      <c r="P209"/>
      <c r="Q209"/>
      <c r="R209"/>
    </row>
    <row r="210" spans="1:20" s="48" customFormat="1" ht="18">
      <c r="A210" s="110"/>
      <c r="B210" s="83" t="s">
        <v>525</v>
      </c>
      <c r="C210" s="82" t="s">
        <v>61</v>
      </c>
      <c r="D210" s="84">
        <f>D209*1.015</f>
        <v>0.33494999999999997</v>
      </c>
      <c r="E210" s="313"/>
      <c r="F210" s="313"/>
      <c r="G210" s="40">
        <f t="shared" si="22"/>
        <v>0</v>
      </c>
      <c r="H210" s="313"/>
      <c r="I210" s="313"/>
      <c r="J210" s="40">
        <f t="shared" si="23"/>
        <v>0</v>
      </c>
      <c r="K210" s="313"/>
      <c r="L210" s="313"/>
      <c r="M210" s="40">
        <f t="shared" si="24"/>
        <v>0</v>
      </c>
      <c r="N210" s="155"/>
      <c r="O210"/>
      <c r="P210"/>
      <c r="Q210"/>
      <c r="R210"/>
    </row>
    <row r="211" spans="1:20" s="48" customFormat="1" ht="18">
      <c r="A211" s="110">
        <v>54</v>
      </c>
      <c r="B211" s="83" t="s">
        <v>617</v>
      </c>
      <c r="C211" s="82" t="s">
        <v>61</v>
      </c>
      <c r="D211" s="82">
        <v>2.13</v>
      </c>
      <c r="E211" s="313">
        <v>159.65680000000003</v>
      </c>
      <c r="F211" s="313"/>
      <c r="G211" s="40">
        <f t="shared" si="22"/>
        <v>0</v>
      </c>
      <c r="H211" s="313">
        <v>48.06</v>
      </c>
      <c r="I211" s="313"/>
      <c r="J211" s="40">
        <f t="shared" si="23"/>
        <v>0</v>
      </c>
      <c r="K211" s="313">
        <v>4.92</v>
      </c>
      <c r="L211" s="313"/>
      <c r="M211" s="40">
        <f t="shared" si="24"/>
        <v>0</v>
      </c>
      <c r="N211" s="155">
        <f t="shared" si="21"/>
        <v>0</v>
      </c>
      <c r="O211"/>
      <c r="P211"/>
      <c r="Q211"/>
      <c r="R211"/>
    </row>
    <row r="212" spans="1:20" s="48" customFormat="1" ht="18">
      <c r="A212" s="110"/>
      <c r="B212" s="83" t="s">
        <v>39</v>
      </c>
      <c r="C212" s="82" t="s">
        <v>61</v>
      </c>
      <c r="D212" s="84">
        <f>D211*1.015</f>
        <v>2.1619499999999996</v>
      </c>
      <c r="E212" s="313"/>
      <c r="F212" s="313"/>
      <c r="G212" s="40">
        <f t="shared" si="22"/>
        <v>0</v>
      </c>
      <c r="H212" s="313"/>
      <c r="I212" s="313"/>
      <c r="J212" s="40">
        <f t="shared" si="23"/>
        <v>0</v>
      </c>
      <c r="K212" s="313"/>
      <c r="L212" s="313"/>
      <c r="M212" s="40">
        <f t="shared" si="24"/>
        <v>0</v>
      </c>
      <c r="N212" s="155"/>
      <c r="O212"/>
      <c r="P212"/>
      <c r="Q212"/>
      <c r="R212"/>
    </row>
    <row r="213" spans="1:20" s="48" customFormat="1" ht="18">
      <c r="A213" s="110">
        <v>55</v>
      </c>
      <c r="B213" s="83" t="s">
        <v>228</v>
      </c>
      <c r="C213" s="82" t="s">
        <v>1</v>
      </c>
      <c r="D213" s="82">
        <v>0.33500000000000002</v>
      </c>
      <c r="E213" s="313">
        <v>1632.73</v>
      </c>
      <c r="F213" s="313"/>
      <c r="G213" s="40">
        <f t="shared" si="22"/>
        <v>0</v>
      </c>
      <c r="H213" s="313">
        <v>286.8</v>
      </c>
      <c r="I213" s="313"/>
      <c r="J213" s="40">
        <f t="shared" si="23"/>
        <v>0</v>
      </c>
      <c r="K213" s="313">
        <v>9.9563800000000011</v>
      </c>
      <c r="L213" s="313"/>
      <c r="M213" s="40">
        <f t="shared" si="24"/>
        <v>0</v>
      </c>
      <c r="N213" s="155">
        <f t="shared" si="21"/>
        <v>0</v>
      </c>
      <c r="O213"/>
      <c r="P213"/>
      <c r="Q213"/>
      <c r="R213"/>
    </row>
    <row r="214" spans="1:20" s="48" customFormat="1" ht="18">
      <c r="A214" s="110"/>
      <c r="B214" s="83" t="s">
        <v>25</v>
      </c>
      <c r="C214" s="82" t="s">
        <v>1</v>
      </c>
      <c r="D214" s="84">
        <f>D213*1.03</f>
        <v>0.34505000000000002</v>
      </c>
      <c r="E214" s="313"/>
      <c r="F214" s="313"/>
      <c r="G214" s="40">
        <f t="shared" si="22"/>
        <v>0</v>
      </c>
      <c r="H214" s="313"/>
      <c r="I214" s="313"/>
      <c r="J214" s="40">
        <f t="shared" si="23"/>
        <v>0</v>
      </c>
      <c r="K214" s="313"/>
      <c r="L214" s="313"/>
      <c r="M214" s="40">
        <f t="shared" si="24"/>
        <v>0</v>
      </c>
      <c r="N214" s="155"/>
      <c r="O214"/>
      <c r="P214"/>
      <c r="Q214"/>
      <c r="R214"/>
    </row>
    <row r="215" spans="1:20" s="48" customFormat="1" ht="18">
      <c r="A215" s="110">
        <v>56</v>
      </c>
      <c r="B215" s="83" t="s">
        <v>233</v>
      </c>
      <c r="C215" s="82" t="s">
        <v>1</v>
      </c>
      <c r="D215" s="82">
        <v>0.02</v>
      </c>
      <c r="E215" s="313">
        <v>1828.4299999999998</v>
      </c>
      <c r="F215" s="313"/>
      <c r="G215" s="40">
        <f t="shared" si="22"/>
        <v>0</v>
      </c>
      <c r="H215" s="313">
        <v>286.79999999999995</v>
      </c>
      <c r="I215" s="313"/>
      <c r="J215" s="40">
        <f t="shared" si="23"/>
        <v>0</v>
      </c>
      <c r="K215" s="313">
        <v>9.9563799999999993</v>
      </c>
      <c r="L215" s="313"/>
      <c r="M215" s="40">
        <f t="shared" si="24"/>
        <v>0</v>
      </c>
      <c r="N215" s="155">
        <f t="shared" si="21"/>
        <v>0</v>
      </c>
      <c r="O215"/>
      <c r="P215"/>
      <c r="Q215"/>
      <c r="R215"/>
    </row>
    <row r="216" spans="1:20" s="48" customFormat="1" ht="18">
      <c r="A216" s="110"/>
      <c r="B216" s="83" t="s">
        <v>26</v>
      </c>
      <c r="C216" s="82" t="s">
        <v>1</v>
      </c>
      <c r="D216" s="84">
        <f>D215*1.03</f>
        <v>2.06E-2</v>
      </c>
      <c r="E216" s="313"/>
      <c r="F216" s="313"/>
      <c r="G216" s="40">
        <f t="shared" si="22"/>
        <v>0</v>
      </c>
      <c r="H216" s="313"/>
      <c r="I216" s="313"/>
      <c r="J216" s="40">
        <f t="shared" si="23"/>
        <v>0</v>
      </c>
      <c r="K216" s="313"/>
      <c r="L216" s="313"/>
      <c r="M216" s="40">
        <f t="shared" si="24"/>
        <v>0</v>
      </c>
      <c r="N216" s="155"/>
      <c r="O216"/>
      <c r="P216"/>
      <c r="Q216"/>
      <c r="R216"/>
    </row>
    <row r="217" spans="1:20" s="48" customFormat="1" ht="18">
      <c r="A217" s="110">
        <v>57</v>
      </c>
      <c r="B217" s="386" t="s">
        <v>398</v>
      </c>
      <c r="C217" s="82" t="s">
        <v>40</v>
      </c>
      <c r="D217" s="82">
        <v>5.2</v>
      </c>
      <c r="E217" s="313">
        <v>40</v>
      </c>
      <c r="F217" s="313"/>
      <c r="G217" s="40">
        <f t="shared" si="22"/>
        <v>0</v>
      </c>
      <c r="H217" s="313">
        <v>6.25</v>
      </c>
      <c r="I217" s="313"/>
      <c r="J217" s="40">
        <f t="shared" si="23"/>
        <v>0</v>
      </c>
      <c r="K217" s="313">
        <v>0</v>
      </c>
      <c r="L217" s="313"/>
      <c r="M217" s="40">
        <f t="shared" si="24"/>
        <v>0</v>
      </c>
      <c r="N217" s="155">
        <f t="shared" si="21"/>
        <v>0</v>
      </c>
      <c r="O217"/>
      <c r="P217"/>
      <c r="Q217"/>
      <c r="R217"/>
    </row>
    <row r="218" spans="1:20" s="48" customFormat="1" ht="30">
      <c r="A218" s="110">
        <v>58</v>
      </c>
      <c r="B218" s="83" t="s">
        <v>58</v>
      </c>
      <c r="C218" s="82" t="s">
        <v>56</v>
      </c>
      <c r="D218" s="82">
        <v>16.8</v>
      </c>
      <c r="E218" s="313">
        <v>5.6296615384615381</v>
      </c>
      <c r="F218" s="313"/>
      <c r="G218" s="40">
        <f t="shared" si="22"/>
        <v>0</v>
      </c>
      <c r="H218" s="313">
        <v>2.6208000000000005</v>
      </c>
      <c r="I218" s="313"/>
      <c r="J218" s="40">
        <f t="shared" si="23"/>
        <v>0</v>
      </c>
      <c r="K218" s="313">
        <v>0.06</v>
      </c>
      <c r="L218" s="313"/>
      <c r="M218" s="40">
        <f t="shared" si="24"/>
        <v>0</v>
      </c>
      <c r="N218" s="155">
        <f t="shared" si="21"/>
        <v>0</v>
      </c>
      <c r="O218"/>
      <c r="P218"/>
      <c r="Q218"/>
      <c r="R218"/>
    </row>
    <row r="219" spans="1:20" s="48" customFormat="1" ht="18">
      <c r="A219" s="110"/>
      <c r="B219" s="83" t="s">
        <v>462</v>
      </c>
      <c r="C219" s="82" t="s">
        <v>493</v>
      </c>
      <c r="D219" s="82">
        <v>40.32</v>
      </c>
      <c r="E219" s="313"/>
      <c r="F219" s="313"/>
      <c r="G219" s="40">
        <f t="shared" si="22"/>
        <v>0</v>
      </c>
      <c r="H219" s="313"/>
      <c r="I219" s="313"/>
      <c r="J219" s="40">
        <f t="shared" si="23"/>
        <v>0</v>
      </c>
      <c r="K219" s="313"/>
      <c r="L219" s="313"/>
      <c r="M219" s="40">
        <f t="shared" si="24"/>
        <v>0</v>
      </c>
      <c r="N219" s="155"/>
      <c r="O219"/>
      <c r="P219"/>
      <c r="Q219"/>
      <c r="R219"/>
    </row>
    <row r="220" spans="1:20" s="48" customFormat="1" ht="30">
      <c r="A220" s="110">
        <v>59</v>
      </c>
      <c r="B220" s="83" t="s">
        <v>234</v>
      </c>
      <c r="C220" s="82" t="s">
        <v>3</v>
      </c>
      <c r="D220" s="82">
        <v>2</v>
      </c>
      <c r="E220" s="313">
        <v>15225</v>
      </c>
      <c r="F220" s="313"/>
      <c r="G220" s="40">
        <f t="shared" si="22"/>
        <v>0</v>
      </c>
      <c r="H220" s="313">
        <v>0</v>
      </c>
      <c r="I220" s="313"/>
      <c r="J220" s="40">
        <f t="shared" si="23"/>
        <v>0</v>
      </c>
      <c r="K220" s="313">
        <v>0</v>
      </c>
      <c r="L220" s="313"/>
      <c r="M220" s="40">
        <f t="shared" si="24"/>
        <v>0</v>
      </c>
      <c r="N220" s="155">
        <f t="shared" si="21"/>
        <v>0</v>
      </c>
      <c r="O220"/>
      <c r="P220"/>
      <c r="Q220"/>
      <c r="R220"/>
    </row>
    <row r="221" spans="1:20" s="48" customFormat="1" ht="18">
      <c r="A221" s="140"/>
      <c r="B221" s="140" t="s">
        <v>124</v>
      </c>
      <c r="C221" s="140"/>
      <c r="D221" s="140"/>
      <c r="E221" s="82"/>
      <c r="F221" s="82"/>
      <c r="G221" s="141">
        <f>SUM(G6:G220)</f>
        <v>0</v>
      </c>
      <c r="H221" s="82"/>
      <c r="I221" s="82"/>
      <c r="J221" s="141">
        <f>SUM(J6:J220)</f>
        <v>0</v>
      </c>
      <c r="K221" s="82"/>
      <c r="L221" s="82"/>
      <c r="M221" s="141">
        <f t="shared" ref="M221:N221" si="25">SUM(M6:M220)</f>
        <v>0</v>
      </c>
      <c r="N221" s="141">
        <f t="shared" si="25"/>
        <v>0</v>
      </c>
      <c r="P221" s="445"/>
      <c r="Q221" s="445"/>
      <c r="R221" s="445"/>
    </row>
    <row r="222" spans="1:20" s="88" customFormat="1" ht="21" customHeight="1">
      <c r="A222" s="140"/>
      <c r="B222" s="140" t="s">
        <v>184</v>
      </c>
      <c r="C222" s="140"/>
      <c r="D222" s="140"/>
      <c r="E222" s="12"/>
      <c r="F222" s="12"/>
      <c r="G222" s="58">
        <f>G205+G197</f>
        <v>0</v>
      </c>
      <c r="H222" s="12"/>
      <c r="I222" s="12"/>
      <c r="J222" s="58">
        <f>J205+J197</f>
        <v>0</v>
      </c>
      <c r="K222" s="12"/>
      <c r="L222" s="12"/>
      <c r="M222" s="58">
        <f>M205+M197</f>
        <v>0</v>
      </c>
      <c r="N222" s="58">
        <f>N205+N197</f>
        <v>0</v>
      </c>
      <c r="O222" s="27"/>
      <c r="P222" s="27"/>
      <c r="Q222" s="27"/>
      <c r="R222" s="27"/>
      <c r="S222" s="31"/>
      <c r="T222" s="27"/>
    </row>
    <row r="223" spans="1:20" s="88" customFormat="1" ht="18">
      <c r="A223" s="86"/>
      <c r="B223" s="86" t="s">
        <v>186</v>
      </c>
      <c r="C223" s="137">
        <v>0.1</v>
      </c>
      <c r="D223" s="86"/>
      <c r="E223" s="12"/>
      <c r="F223" s="12"/>
      <c r="G223" s="12"/>
      <c r="H223" s="12"/>
      <c r="I223" s="12"/>
      <c r="J223" s="12"/>
      <c r="K223" s="12"/>
      <c r="L223" s="12"/>
      <c r="M223" s="12"/>
      <c r="N223" s="87">
        <f>(N221-N222)*C223</f>
        <v>0</v>
      </c>
      <c r="O223" s="27"/>
      <c r="P223" s="27"/>
      <c r="Q223" s="27"/>
      <c r="R223" s="27"/>
      <c r="S223" s="31"/>
      <c r="T223" s="27"/>
    </row>
    <row r="224" spans="1:20" s="88" customFormat="1" ht="36">
      <c r="A224" s="86"/>
      <c r="B224" s="86" t="s">
        <v>185</v>
      </c>
      <c r="C224" s="137">
        <v>0.68</v>
      </c>
      <c r="D224" s="86"/>
      <c r="E224" s="12"/>
      <c r="F224" s="12"/>
      <c r="G224" s="12"/>
      <c r="H224" s="12"/>
      <c r="I224" s="12"/>
      <c r="J224" s="12"/>
      <c r="K224" s="12"/>
      <c r="L224" s="12"/>
      <c r="M224" s="12"/>
      <c r="N224" s="87">
        <f>J222*C224</f>
        <v>0</v>
      </c>
      <c r="O224" s="27"/>
      <c r="P224" s="27"/>
      <c r="Q224" s="27"/>
      <c r="R224" s="27"/>
      <c r="S224" s="31"/>
      <c r="T224" s="27"/>
    </row>
    <row r="225" spans="1:20" s="88" customFormat="1" ht="18">
      <c r="A225" s="86"/>
      <c r="B225" s="86" t="s">
        <v>124</v>
      </c>
      <c r="C225" s="86"/>
      <c r="D225" s="86"/>
      <c r="E225" s="12"/>
      <c r="F225" s="12"/>
      <c r="G225" s="12"/>
      <c r="H225" s="12"/>
      <c r="I225" s="12"/>
      <c r="J225" s="12"/>
      <c r="K225" s="12"/>
      <c r="L225" s="12"/>
      <c r="M225" s="12"/>
      <c r="N225" s="87">
        <f>N221+N223+N224</f>
        <v>0</v>
      </c>
      <c r="O225" s="27"/>
      <c r="P225" s="27"/>
      <c r="Q225" s="27"/>
      <c r="R225" s="27"/>
      <c r="S225" s="31"/>
      <c r="T225" s="27"/>
    </row>
    <row r="226" spans="1:20" s="88" customFormat="1" ht="36">
      <c r="A226" s="86"/>
      <c r="B226" s="86" t="s">
        <v>187</v>
      </c>
      <c r="C226" s="137">
        <v>0.08</v>
      </c>
      <c r="D226" s="86"/>
      <c r="E226" s="12"/>
      <c r="F226" s="12"/>
      <c r="G226" s="12"/>
      <c r="H226" s="12"/>
      <c r="I226" s="12"/>
      <c r="J226" s="12"/>
      <c r="K226" s="12"/>
      <c r="L226" s="12"/>
      <c r="M226" s="12"/>
      <c r="N226" s="87">
        <f>(N225-G222)*C226</f>
        <v>0</v>
      </c>
      <c r="O226" s="27"/>
      <c r="P226" s="27"/>
      <c r="Q226" s="27"/>
      <c r="R226" s="27"/>
      <c r="S226" s="31"/>
      <c r="T226" s="27"/>
    </row>
    <row r="227" spans="1:20" s="210" customFormat="1" ht="18.75" customHeight="1">
      <c r="A227" s="208"/>
      <c r="B227" s="208" t="s">
        <v>189</v>
      </c>
      <c r="C227" s="208"/>
      <c r="D227" s="208"/>
      <c r="E227" s="208"/>
      <c r="F227" s="208"/>
      <c r="G227" s="208"/>
      <c r="H227" s="208"/>
      <c r="I227" s="208"/>
      <c r="J227" s="208"/>
      <c r="K227" s="208"/>
      <c r="L227" s="208"/>
      <c r="M227" s="208"/>
      <c r="N227" s="209">
        <f>N225+N226</f>
        <v>0</v>
      </c>
      <c r="O227" s="211"/>
      <c r="P227" s="211"/>
      <c r="Q227" s="211"/>
      <c r="R227" s="211"/>
      <c r="S227" s="212"/>
      <c r="T227" s="211"/>
    </row>
    <row r="228" spans="1:20" s="44" customFormat="1" ht="16.5">
      <c r="A228" s="489" t="s">
        <v>831</v>
      </c>
      <c r="B228" s="489"/>
      <c r="C228" s="489"/>
      <c r="D228" s="489"/>
      <c r="E228" s="489"/>
      <c r="F228" s="489"/>
      <c r="G228" s="489"/>
      <c r="H228" s="489"/>
      <c r="I228" s="489"/>
      <c r="J228" s="489"/>
      <c r="K228" s="489"/>
      <c r="L228" s="489"/>
      <c r="M228" s="489"/>
      <c r="N228" s="490"/>
    </row>
    <row r="229" spans="1:20" s="64" customFormat="1" ht="16.5">
      <c r="A229" s="103"/>
      <c r="B229" s="104" t="s">
        <v>75</v>
      </c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</row>
    <row r="230" spans="1:20" s="2" customFormat="1" ht="16.5">
      <c r="A230" s="315">
        <v>1</v>
      </c>
      <c r="B230" s="119" t="s">
        <v>782</v>
      </c>
      <c r="C230" s="316" t="s">
        <v>76</v>
      </c>
      <c r="D230" s="317">
        <v>300</v>
      </c>
      <c r="E230" s="164">
        <v>10.7018</v>
      </c>
      <c r="F230" s="164"/>
      <c r="G230" s="164">
        <f>D230*F230</f>
        <v>0</v>
      </c>
      <c r="H230" s="164">
        <v>1.9319999999999997</v>
      </c>
      <c r="I230" s="164"/>
      <c r="J230" s="164">
        <f>D230*I230</f>
        <v>0</v>
      </c>
      <c r="K230" s="164">
        <v>0.55200000000000005</v>
      </c>
      <c r="L230" s="164"/>
      <c r="M230" s="164">
        <f>D230*L230</f>
        <v>0</v>
      </c>
      <c r="N230" s="164">
        <f t="shared" ref="N230" si="26">M230+J230+G230</f>
        <v>0</v>
      </c>
    </row>
    <row r="231" spans="1:20" s="2" customFormat="1" ht="16.5">
      <c r="A231" s="315"/>
      <c r="B231" s="119" t="s">
        <v>783</v>
      </c>
      <c r="C231" s="316" t="s">
        <v>76</v>
      </c>
      <c r="D231" s="317">
        <f>D230*1.02</f>
        <v>306</v>
      </c>
      <c r="E231" s="164"/>
      <c r="F231" s="164"/>
      <c r="G231" s="164">
        <f t="shared" ref="G231:G271" si="27">D231*F231</f>
        <v>0</v>
      </c>
      <c r="H231" s="164"/>
      <c r="I231" s="164"/>
      <c r="J231" s="164">
        <f t="shared" ref="J231:J271" si="28">D231*I231</f>
        <v>0</v>
      </c>
      <c r="K231" s="164"/>
      <c r="L231" s="164"/>
      <c r="M231" s="164">
        <f t="shared" ref="M231:M271" si="29">D231*L231</f>
        <v>0</v>
      </c>
      <c r="N231" s="164"/>
    </row>
    <row r="232" spans="1:20" s="2" customFormat="1" ht="16.5">
      <c r="A232" s="315">
        <v>2</v>
      </c>
      <c r="B232" s="119" t="s">
        <v>784</v>
      </c>
      <c r="C232" s="316" t="s">
        <v>76</v>
      </c>
      <c r="D232" s="317">
        <v>200</v>
      </c>
      <c r="E232" s="164">
        <v>3.7134000000000005</v>
      </c>
      <c r="F232" s="164"/>
      <c r="G232" s="164">
        <f t="shared" si="27"/>
        <v>0</v>
      </c>
      <c r="H232" s="164">
        <v>1.4259999999999999</v>
      </c>
      <c r="I232" s="164"/>
      <c r="J232" s="164">
        <f t="shared" si="28"/>
        <v>0</v>
      </c>
      <c r="K232" s="164">
        <v>0.50800000000000001</v>
      </c>
      <c r="L232" s="164"/>
      <c r="M232" s="164">
        <f t="shared" si="29"/>
        <v>0</v>
      </c>
      <c r="N232" s="164">
        <f t="shared" ref="N232:N240" si="30">M232+J232+G232</f>
        <v>0</v>
      </c>
    </row>
    <row r="233" spans="1:20" s="2" customFormat="1" ht="16.5">
      <c r="A233" s="315"/>
      <c r="B233" s="119" t="s">
        <v>785</v>
      </c>
      <c r="C233" s="316" t="s">
        <v>76</v>
      </c>
      <c r="D233" s="317">
        <f>D232*1.02</f>
        <v>204</v>
      </c>
      <c r="E233" s="164"/>
      <c r="F233" s="164"/>
      <c r="G233" s="164">
        <f t="shared" si="27"/>
        <v>0</v>
      </c>
      <c r="H233" s="164"/>
      <c r="I233" s="164"/>
      <c r="J233" s="164">
        <f t="shared" si="28"/>
        <v>0</v>
      </c>
      <c r="K233" s="164"/>
      <c r="L233" s="164"/>
      <c r="M233" s="164">
        <f t="shared" si="29"/>
        <v>0</v>
      </c>
      <c r="N233" s="164"/>
    </row>
    <row r="234" spans="1:20" s="2" customFormat="1" ht="16.5">
      <c r="A234" s="315">
        <v>3</v>
      </c>
      <c r="B234" s="119" t="s">
        <v>786</v>
      </c>
      <c r="C234" s="316" t="s">
        <v>76</v>
      </c>
      <c r="D234" s="317">
        <v>50</v>
      </c>
      <c r="E234" s="164">
        <v>34.113599999999998</v>
      </c>
      <c r="F234" s="164"/>
      <c r="G234" s="164">
        <f t="shared" si="27"/>
        <v>0</v>
      </c>
      <c r="H234" s="164">
        <v>1.61</v>
      </c>
      <c r="I234" s="164"/>
      <c r="J234" s="164">
        <f t="shared" si="28"/>
        <v>0</v>
      </c>
      <c r="K234" s="164">
        <v>1.2800000000000001E-2</v>
      </c>
      <c r="L234" s="164"/>
      <c r="M234" s="164">
        <f t="shared" si="29"/>
        <v>0</v>
      </c>
      <c r="N234" s="164">
        <f t="shared" si="30"/>
        <v>0</v>
      </c>
    </row>
    <row r="235" spans="1:20" s="2" customFormat="1" ht="16.5">
      <c r="A235" s="315"/>
      <c r="B235" s="119" t="s">
        <v>787</v>
      </c>
      <c r="C235" s="316" t="s">
        <v>76</v>
      </c>
      <c r="D235" s="317">
        <f>D234*1.02</f>
        <v>51</v>
      </c>
      <c r="E235" s="164"/>
      <c r="F235" s="164"/>
      <c r="G235" s="164">
        <f t="shared" si="27"/>
        <v>0</v>
      </c>
      <c r="H235" s="164"/>
      <c r="I235" s="164"/>
      <c r="J235" s="164">
        <f t="shared" si="28"/>
        <v>0</v>
      </c>
      <c r="K235" s="164"/>
      <c r="L235" s="164"/>
      <c r="M235" s="164">
        <f t="shared" si="29"/>
        <v>0</v>
      </c>
      <c r="N235" s="164"/>
    </row>
    <row r="236" spans="1:20" s="2" customFormat="1" ht="16.5">
      <c r="A236" s="315">
        <v>4</v>
      </c>
      <c r="B236" s="119" t="s">
        <v>788</v>
      </c>
      <c r="C236" s="316" t="s">
        <v>76</v>
      </c>
      <c r="D236" s="317">
        <v>50</v>
      </c>
      <c r="E236" s="164">
        <v>9.1448000000000018</v>
      </c>
      <c r="F236" s="164"/>
      <c r="G236" s="164">
        <f t="shared" si="27"/>
        <v>0</v>
      </c>
      <c r="H236" s="164">
        <v>1.0580000000000001</v>
      </c>
      <c r="I236" s="164"/>
      <c r="J236" s="164">
        <f t="shared" si="28"/>
        <v>0</v>
      </c>
      <c r="K236" s="164">
        <v>1.2800000000000001E-2</v>
      </c>
      <c r="L236" s="164"/>
      <c r="M236" s="164">
        <f t="shared" si="29"/>
        <v>0</v>
      </c>
      <c r="N236" s="164">
        <f t="shared" si="30"/>
        <v>0</v>
      </c>
    </row>
    <row r="237" spans="1:20" s="2" customFormat="1" ht="16.5">
      <c r="A237" s="315"/>
      <c r="B237" s="119" t="s">
        <v>789</v>
      </c>
      <c r="C237" s="316" t="s">
        <v>76</v>
      </c>
      <c r="D237" s="317">
        <f>D236*1.02</f>
        <v>51</v>
      </c>
      <c r="E237" s="164"/>
      <c r="F237" s="164"/>
      <c r="G237" s="164">
        <f t="shared" si="27"/>
        <v>0</v>
      </c>
      <c r="H237" s="164"/>
      <c r="I237" s="164"/>
      <c r="J237" s="164">
        <f t="shared" si="28"/>
        <v>0</v>
      </c>
      <c r="K237" s="164"/>
      <c r="L237" s="164"/>
      <c r="M237" s="164">
        <f t="shared" si="29"/>
        <v>0</v>
      </c>
      <c r="N237" s="164"/>
    </row>
    <row r="238" spans="1:20" s="2" customFormat="1" ht="16.5">
      <c r="A238" s="315">
        <v>5</v>
      </c>
      <c r="B238" s="119" t="s">
        <v>790</v>
      </c>
      <c r="C238" s="316" t="s">
        <v>76</v>
      </c>
      <c r="D238" s="317">
        <v>70</v>
      </c>
      <c r="E238" s="164">
        <v>3.5756000000000006</v>
      </c>
      <c r="F238" s="164"/>
      <c r="G238" s="164">
        <f t="shared" si="27"/>
        <v>0</v>
      </c>
      <c r="H238" s="164">
        <v>0.82799999999999996</v>
      </c>
      <c r="I238" s="164"/>
      <c r="J238" s="164">
        <f t="shared" si="28"/>
        <v>0</v>
      </c>
      <c r="K238" s="164">
        <v>1.2800000000000001E-2</v>
      </c>
      <c r="L238" s="164"/>
      <c r="M238" s="164">
        <f t="shared" si="29"/>
        <v>0</v>
      </c>
      <c r="N238" s="164">
        <f t="shared" si="30"/>
        <v>0</v>
      </c>
    </row>
    <row r="239" spans="1:20" s="2" customFormat="1" ht="16.5">
      <c r="A239" s="315"/>
      <c r="B239" s="119" t="s">
        <v>791</v>
      </c>
      <c r="C239" s="316" t="s">
        <v>76</v>
      </c>
      <c r="D239" s="317">
        <f>D238*1.02</f>
        <v>71.400000000000006</v>
      </c>
      <c r="E239" s="164"/>
      <c r="F239" s="164"/>
      <c r="G239" s="164">
        <f t="shared" si="27"/>
        <v>0</v>
      </c>
      <c r="H239" s="164"/>
      <c r="I239" s="164"/>
      <c r="J239" s="164">
        <f t="shared" si="28"/>
        <v>0</v>
      </c>
      <c r="K239" s="164"/>
      <c r="L239" s="164"/>
      <c r="M239" s="164">
        <f t="shared" si="29"/>
        <v>0</v>
      </c>
      <c r="N239" s="164"/>
    </row>
    <row r="240" spans="1:20" s="2" customFormat="1" ht="16.5">
      <c r="A240" s="315">
        <v>6</v>
      </c>
      <c r="B240" s="119" t="s">
        <v>792</v>
      </c>
      <c r="C240" s="316" t="s">
        <v>76</v>
      </c>
      <c r="D240" s="317">
        <v>100</v>
      </c>
      <c r="E240" s="164">
        <v>0.99019999999999997</v>
      </c>
      <c r="F240" s="164"/>
      <c r="G240" s="164">
        <f t="shared" si="27"/>
        <v>0</v>
      </c>
      <c r="H240" s="164">
        <v>0.73599999999999999</v>
      </c>
      <c r="I240" s="164"/>
      <c r="J240" s="164">
        <f t="shared" si="28"/>
        <v>0</v>
      </c>
      <c r="K240" s="164">
        <v>6.4000000000000003E-3</v>
      </c>
      <c r="L240" s="164"/>
      <c r="M240" s="164">
        <f t="shared" si="29"/>
        <v>0</v>
      </c>
      <c r="N240" s="164">
        <f t="shared" si="30"/>
        <v>0</v>
      </c>
    </row>
    <row r="241" spans="1:18" s="2" customFormat="1" ht="16.5">
      <c r="A241" s="315"/>
      <c r="B241" s="119" t="s">
        <v>793</v>
      </c>
      <c r="C241" s="316" t="s">
        <v>76</v>
      </c>
      <c r="D241" s="317">
        <f>D240*1.02</f>
        <v>102</v>
      </c>
      <c r="E241" s="164"/>
      <c r="F241" s="164"/>
      <c r="G241" s="164">
        <f t="shared" si="27"/>
        <v>0</v>
      </c>
      <c r="H241" s="164"/>
      <c r="I241" s="164"/>
      <c r="J241" s="164">
        <f t="shared" si="28"/>
        <v>0</v>
      </c>
      <c r="K241" s="164"/>
      <c r="L241" s="164"/>
      <c r="M241" s="164">
        <f t="shared" si="29"/>
        <v>0</v>
      </c>
      <c r="N241" s="164"/>
    </row>
    <row r="242" spans="1:18" s="64" customFormat="1" ht="16.5">
      <c r="A242" s="103"/>
      <c r="B242" s="104" t="s">
        <v>77</v>
      </c>
      <c r="C242" s="103"/>
      <c r="D242" s="103"/>
      <c r="E242" s="103"/>
      <c r="F242" s="103"/>
      <c r="G242" s="164">
        <f t="shared" si="27"/>
        <v>0</v>
      </c>
      <c r="H242" s="103"/>
      <c r="I242" s="103"/>
      <c r="J242" s="164">
        <f t="shared" si="28"/>
        <v>0</v>
      </c>
      <c r="K242" s="103"/>
      <c r="L242" s="103"/>
      <c r="M242" s="164">
        <f t="shared" si="29"/>
        <v>0</v>
      </c>
      <c r="N242" s="103"/>
      <c r="O242" s="2"/>
      <c r="P242" s="2"/>
      <c r="Q242" s="2"/>
      <c r="R242" s="2"/>
    </row>
    <row r="243" spans="1:18" s="2" customFormat="1" ht="16.5">
      <c r="A243" s="315">
        <v>7</v>
      </c>
      <c r="B243" s="192" t="s">
        <v>794</v>
      </c>
      <c r="C243" s="316" t="s">
        <v>78</v>
      </c>
      <c r="D243" s="317">
        <v>1</v>
      </c>
      <c r="E243" s="164">
        <v>463.4</v>
      </c>
      <c r="F243" s="164"/>
      <c r="G243" s="164">
        <f t="shared" si="27"/>
        <v>0</v>
      </c>
      <c r="H243" s="164">
        <v>66</v>
      </c>
      <c r="I243" s="164"/>
      <c r="J243" s="164">
        <f t="shared" si="28"/>
        <v>0</v>
      </c>
      <c r="K243" s="164">
        <v>6.76</v>
      </c>
      <c r="L243" s="164"/>
      <c r="M243" s="164">
        <f t="shared" si="29"/>
        <v>0</v>
      </c>
      <c r="N243" s="164">
        <f t="shared" ref="N243:N258" si="31">M243+J243+G243</f>
        <v>0</v>
      </c>
    </row>
    <row r="244" spans="1:18" s="2" customFormat="1" ht="16.5">
      <c r="A244" s="315">
        <v>8</v>
      </c>
      <c r="B244" s="119" t="s">
        <v>795</v>
      </c>
      <c r="C244" s="316" t="s">
        <v>78</v>
      </c>
      <c r="D244" s="317">
        <v>1</v>
      </c>
      <c r="E244" s="164">
        <v>42.372881355932208</v>
      </c>
      <c r="F244" s="164"/>
      <c r="G244" s="164">
        <f t="shared" si="27"/>
        <v>0</v>
      </c>
      <c r="H244" s="164">
        <v>12.5</v>
      </c>
      <c r="I244" s="164"/>
      <c r="J244" s="164">
        <f t="shared" si="28"/>
        <v>0</v>
      </c>
      <c r="K244" s="164">
        <v>0</v>
      </c>
      <c r="L244" s="164"/>
      <c r="M244" s="164">
        <f t="shared" si="29"/>
        <v>0</v>
      </c>
      <c r="N244" s="164">
        <f t="shared" si="31"/>
        <v>0</v>
      </c>
    </row>
    <row r="245" spans="1:18" s="2" customFormat="1" ht="16.5">
      <c r="A245" s="315">
        <v>9</v>
      </c>
      <c r="B245" s="188" t="s">
        <v>796</v>
      </c>
      <c r="C245" s="316" t="s">
        <v>78</v>
      </c>
      <c r="D245" s="317">
        <v>1</v>
      </c>
      <c r="E245" s="164">
        <v>25.423728813559322</v>
      </c>
      <c r="F245" s="164"/>
      <c r="G245" s="164">
        <f t="shared" si="27"/>
        <v>0</v>
      </c>
      <c r="H245" s="164">
        <v>12.5</v>
      </c>
      <c r="I245" s="164"/>
      <c r="J245" s="164">
        <f t="shared" si="28"/>
        <v>0</v>
      </c>
      <c r="K245" s="164">
        <v>0</v>
      </c>
      <c r="L245" s="164"/>
      <c r="M245" s="164">
        <f t="shared" si="29"/>
        <v>0</v>
      </c>
      <c r="N245" s="164">
        <f t="shared" si="31"/>
        <v>0</v>
      </c>
    </row>
    <row r="246" spans="1:18" s="2" customFormat="1" ht="27">
      <c r="A246" s="315">
        <v>10</v>
      </c>
      <c r="B246" s="188" t="s">
        <v>334</v>
      </c>
      <c r="C246" s="316" t="s">
        <v>37</v>
      </c>
      <c r="D246" s="317">
        <v>1</v>
      </c>
      <c r="E246" s="164">
        <v>249.04000000000002</v>
      </c>
      <c r="F246" s="164"/>
      <c r="G246" s="164">
        <f t="shared" si="27"/>
        <v>0</v>
      </c>
      <c r="H246" s="164">
        <v>6</v>
      </c>
      <c r="I246" s="164"/>
      <c r="J246" s="164">
        <f t="shared" si="28"/>
        <v>0</v>
      </c>
      <c r="K246" s="164">
        <v>0</v>
      </c>
      <c r="L246" s="164"/>
      <c r="M246" s="164">
        <f t="shared" si="29"/>
        <v>0</v>
      </c>
      <c r="N246" s="164">
        <f t="shared" si="31"/>
        <v>0</v>
      </c>
    </row>
    <row r="247" spans="1:18" s="2" customFormat="1" ht="16.5">
      <c r="A247" s="315">
        <v>11</v>
      </c>
      <c r="B247" s="188" t="s">
        <v>333</v>
      </c>
      <c r="C247" s="316" t="s">
        <v>37</v>
      </c>
      <c r="D247" s="317">
        <v>1</v>
      </c>
      <c r="E247" s="164">
        <v>181.24</v>
      </c>
      <c r="F247" s="164"/>
      <c r="G247" s="164">
        <f t="shared" si="27"/>
        <v>0</v>
      </c>
      <c r="H247" s="164">
        <v>6</v>
      </c>
      <c r="I247" s="164"/>
      <c r="J247" s="164">
        <f t="shared" si="28"/>
        <v>0</v>
      </c>
      <c r="K247" s="164">
        <v>0</v>
      </c>
      <c r="L247" s="164"/>
      <c r="M247" s="164">
        <f t="shared" si="29"/>
        <v>0</v>
      </c>
      <c r="N247" s="164">
        <f t="shared" si="31"/>
        <v>0</v>
      </c>
    </row>
    <row r="248" spans="1:18" s="2" customFormat="1" ht="16.5">
      <c r="A248" s="315">
        <v>12</v>
      </c>
      <c r="B248" s="188" t="s">
        <v>797</v>
      </c>
      <c r="C248" s="316" t="s">
        <v>37</v>
      </c>
      <c r="D248" s="317">
        <v>1</v>
      </c>
      <c r="E248" s="164">
        <v>86.185762711864413</v>
      </c>
      <c r="F248" s="164"/>
      <c r="G248" s="164">
        <f t="shared" si="27"/>
        <v>0</v>
      </c>
      <c r="H248" s="164">
        <v>6</v>
      </c>
      <c r="I248" s="164"/>
      <c r="J248" s="164">
        <f t="shared" si="28"/>
        <v>0</v>
      </c>
      <c r="K248" s="164">
        <v>0</v>
      </c>
      <c r="L248" s="164"/>
      <c r="M248" s="164">
        <f t="shared" si="29"/>
        <v>0</v>
      </c>
      <c r="N248" s="164">
        <f t="shared" si="31"/>
        <v>0</v>
      </c>
    </row>
    <row r="249" spans="1:18" s="2" customFormat="1" ht="16.5">
      <c r="A249" s="315">
        <v>13</v>
      </c>
      <c r="B249" s="188" t="s">
        <v>798</v>
      </c>
      <c r="C249" s="316" t="s">
        <v>37</v>
      </c>
      <c r="D249" s="317">
        <v>3</v>
      </c>
      <c r="E249" s="164">
        <v>69.236610169491527</v>
      </c>
      <c r="F249" s="164"/>
      <c r="G249" s="164">
        <f t="shared" si="27"/>
        <v>0</v>
      </c>
      <c r="H249" s="164">
        <v>6</v>
      </c>
      <c r="I249" s="164"/>
      <c r="J249" s="164">
        <f t="shared" si="28"/>
        <v>0</v>
      </c>
      <c r="K249" s="164">
        <v>0</v>
      </c>
      <c r="L249" s="164"/>
      <c r="M249" s="164">
        <f t="shared" si="29"/>
        <v>0</v>
      </c>
      <c r="N249" s="164">
        <f t="shared" si="31"/>
        <v>0</v>
      </c>
    </row>
    <row r="250" spans="1:18" s="2" customFormat="1" ht="16.5">
      <c r="A250" s="315">
        <v>14</v>
      </c>
      <c r="B250" s="188" t="s">
        <v>799</v>
      </c>
      <c r="C250" s="316" t="s">
        <v>37</v>
      </c>
      <c r="D250" s="317">
        <v>1</v>
      </c>
      <c r="E250" s="164">
        <v>7.48</v>
      </c>
      <c r="F250" s="164"/>
      <c r="G250" s="164">
        <f t="shared" si="27"/>
        <v>0</v>
      </c>
      <c r="H250" s="164">
        <v>1.2000000000000002</v>
      </c>
      <c r="I250" s="164"/>
      <c r="J250" s="164">
        <f t="shared" si="28"/>
        <v>0</v>
      </c>
      <c r="K250" s="164">
        <v>0</v>
      </c>
      <c r="L250" s="164"/>
      <c r="M250" s="164">
        <f t="shared" si="29"/>
        <v>0</v>
      </c>
      <c r="N250" s="164">
        <f t="shared" si="31"/>
        <v>0</v>
      </c>
    </row>
    <row r="251" spans="1:18" s="2" customFormat="1" ht="16.5">
      <c r="A251" s="315">
        <v>15</v>
      </c>
      <c r="B251" s="188" t="s">
        <v>347</v>
      </c>
      <c r="C251" s="318" t="s">
        <v>37</v>
      </c>
      <c r="D251" s="317">
        <v>1</v>
      </c>
      <c r="E251" s="164">
        <v>88.100000000000009</v>
      </c>
      <c r="F251" s="164"/>
      <c r="G251" s="164">
        <f t="shared" si="27"/>
        <v>0</v>
      </c>
      <c r="H251" s="164">
        <v>6</v>
      </c>
      <c r="I251" s="164"/>
      <c r="J251" s="164">
        <f t="shared" si="28"/>
        <v>0</v>
      </c>
      <c r="K251" s="164">
        <v>0</v>
      </c>
      <c r="L251" s="164"/>
      <c r="M251" s="164">
        <f t="shared" si="29"/>
        <v>0</v>
      </c>
      <c r="N251" s="164">
        <f t="shared" si="31"/>
        <v>0</v>
      </c>
    </row>
    <row r="252" spans="1:18" s="2" customFormat="1" ht="27">
      <c r="A252" s="315">
        <v>16</v>
      </c>
      <c r="B252" s="119" t="s">
        <v>800</v>
      </c>
      <c r="C252" s="316" t="s">
        <v>37</v>
      </c>
      <c r="D252" s="317">
        <v>1</v>
      </c>
      <c r="E252" s="164">
        <v>8.6345762711864413</v>
      </c>
      <c r="F252" s="164"/>
      <c r="G252" s="164">
        <f t="shared" si="27"/>
        <v>0</v>
      </c>
      <c r="H252" s="164">
        <v>6</v>
      </c>
      <c r="I252" s="164"/>
      <c r="J252" s="164">
        <f t="shared" si="28"/>
        <v>0</v>
      </c>
      <c r="K252" s="164">
        <v>0</v>
      </c>
      <c r="L252" s="164"/>
      <c r="M252" s="164">
        <f t="shared" si="29"/>
        <v>0</v>
      </c>
      <c r="N252" s="164">
        <f t="shared" si="31"/>
        <v>0</v>
      </c>
    </row>
    <row r="253" spans="1:18" s="2" customFormat="1" ht="16.5">
      <c r="A253" s="315">
        <v>17</v>
      </c>
      <c r="B253" s="119" t="s">
        <v>328</v>
      </c>
      <c r="C253" s="316" t="s">
        <v>37</v>
      </c>
      <c r="D253" s="317">
        <v>1</v>
      </c>
      <c r="E253" s="164">
        <v>4.2372881355932206</v>
      </c>
      <c r="F253" s="164"/>
      <c r="G253" s="164">
        <f t="shared" si="27"/>
        <v>0</v>
      </c>
      <c r="H253" s="164">
        <v>1.25</v>
      </c>
      <c r="I253" s="164"/>
      <c r="J253" s="164">
        <f t="shared" si="28"/>
        <v>0</v>
      </c>
      <c r="K253" s="164">
        <v>0</v>
      </c>
      <c r="L253" s="164"/>
      <c r="M253" s="164">
        <f t="shared" si="29"/>
        <v>0</v>
      </c>
      <c r="N253" s="164">
        <f t="shared" si="31"/>
        <v>0</v>
      </c>
    </row>
    <row r="254" spans="1:18" s="2" customFormat="1" ht="16.5">
      <c r="A254" s="315">
        <v>18</v>
      </c>
      <c r="B254" s="119" t="s">
        <v>324</v>
      </c>
      <c r="C254" s="316" t="s">
        <v>37</v>
      </c>
      <c r="D254" s="317">
        <v>1</v>
      </c>
      <c r="E254" s="164">
        <v>18.869152542372881</v>
      </c>
      <c r="F254" s="164"/>
      <c r="G254" s="164">
        <f t="shared" si="27"/>
        <v>0</v>
      </c>
      <c r="H254" s="164">
        <v>6</v>
      </c>
      <c r="I254" s="164"/>
      <c r="J254" s="164">
        <f t="shared" si="28"/>
        <v>0</v>
      </c>
      <c r="K254" s="164">
        <v>0</v>
      </c>
      <c r="L254" s="164"/>
      <c r="M254" s="164">
        <f t="shared" si="29"/>
        <v>0</v>
      </c>
      <c r="N254" s="164">
        <f t="shared" si="31"/>
        <v>0</v>
      </c>
    </row>
    <row r="255" spans="1:18" s="2" customFormat="1" ht="16.5">
      <c r="A255" s="315">
        <v>19</v>
      </c>
      <c r="B255" s="188" t="s">
        <v>325</v>
      </c>
      <c r="C255" s="316" t="s">
        <v>37</v>
      </c>
      <c r="D255" s="319">
        <v>1</v>
      </c>
      <c r="E255" s="164">
        <v>384.59593220338985</v>
      </c>
      <c r="F255" s="164"/>
      <c r="G255" s="164">
        <f t="shared" si="27"/>
        <v>0</v>
      </c>
      <c r="H255" s="164">
        <v>6</v>
      </c>
      <c r="I255" s="164"/>
      <c r="J255" s="164">
        <f t="shared" si="28"/>
        <v>0</v>
      </c>
      <c r="K255" s="164">
        <v>0</v>
      </c>
      <c r="L255" s="164"/>
      <c r="M255" s="164">
        <f t="shared" si="29"/>
        <v>0</v>
      </c>
      <c r="N255" s="164">
        <f t="shared" si="31"/>
        <v>0</v>
      </c>
    </row>
    <row r="256" spans="1:18" s="2" customFormat="1" ht="16.5">
      <c r="A256" s="315">
        <v>20</v>
      </c>
      <c r="B256" s="188" t="s">
        <v>326</v>
      </c>
      <c r="C256" s="316" t="s">
        <v>37</v>
      </c>
      <c r="D256" s="319">
        <v>3</v>
      </c>
      <c r="E256" s="164">
        <v>16.949152542372882</v>
      </c>
      <c r="F256" s="164"/>
      <c r="G256" s="164">
        <f t="shared" si="27"/>
        <v>0</v>
      </c>
      <c r="H256" s="164">
        <v>0</v>
      </c>
      <c r="I256" s="164"/>
      <c r="J256" s="164">
        <f t="shared" si="28"/>
        <v>0</v>
      </c>
      <c r="K256" s="164">
        <v>0</v>
      </c>
      <c r="L256" s="164"/>
      <c r="M256" s="164">
        <f t="shared" si="29"/>
        <v>0</v>
      </c>
      <c r="N256" s="164">
        <f t="shared" si="31"/>
        <v>0</v>
      </c>
    </row>
    <row r="257" spans="1:18" s="2" customFormat="1" ht="27">
      <c r="A257" s="315">
        <v>21</v>
      </c>
      <c r="B257" s="188" t="s">
        <v>327</v>
      </c>
      <c r="C257" s="316" t="s">
        <v>37</v>
      </c>
      <c r="D257" s="317">
        <v>3</v>
      </c>
      <c r="E257" s="164">
        <v>8.4745762711864412</v>
      </c>
      <c r="F257" s="164"/>
      <c r="G257" s="164">
        <f t="shared" si="27"/>
        <v>0</v>
      </c>
      <c r="H257" s="164">
        <v>2.5</v>
      </c>
      <c r="I257" s="164"/>
      <c r="J257" s="164">
        <f t="shared" si="28"/>
        <v>0</v>
      </c>
      <c r="K257" s="164">
        <v>0</v>
      </c>
      <c r="L257" s="164"/>
      <c r="M257" s="164">
        <f t="shared" si="29"/>
        <v>0</v>
      </c>
      <c r="N257" s="164">
        <f t="shared" si="31"/>
        <v>0</v>
      </c>
    </row>
    <row r="258" spans="1:18" s="2" customFormat="1" ht="16.5">
      <c r="A258" s="315">
        <v>22</v>
      </c>
      <c r="B258" s="188" t="s">
        <v>801</v>
      </c>
      <c r="C258" s="316" t="s">
        <v>37</v>
      </c>
      <c r="D258" s="317">
        <v>1</v>
      </c>
      <c r="E258" s="164">
        <v>128.55864406779662</v>
      </c>
      <c r="F258" s="164"/>
      <c r="G258" s="164">
        <f t="shared" si="27"/>
        <v>0</v>
      </c>
      <c r="H258" s="164">
        <v>6</v>
      </c>
      <c r="I258" s="164"/>
      <c r="J258" s="164">
        <f t="shared" si="28"/>
        <v>0</v>
      </c>
      <c r="K258" s="164">
        <v>0</v>
      </c>
      <c r="L258" s="164"/>
      <c r="M258" s="164">
        <f t="shared" si="29"/>
        <v>0</v>
      </c>
      <c r="N258" s="164">
        <f t="shared" si="31"/>
        <v>0</v>
      </c>
    </row>
    <row r="259" spans="1:18" s="64" customFormat="1" ht="16.5">
      <c r="A259" s="103"/>
      <c r="B259" s="104" t="s">
        <v>116</v>
      </c>
      <c r="C259" s="103"/>
      <c r="D259" s="103"/>
      <c r="E259" s="103"/>
      <c r="F259" s="103"/>
      <c r="G259" s="164">
        <f t="shared" si="27"/>
        <v>0</v>
      </c>
      <c r="H259" s="103"/>
      <c r="I259" s="103"/>
      <c r="J259" s="164">
        <f t="shared" si="28"/>
        <v>0</v>
      </c>
      <c r="K259" s="103"/>
      <c r="L259" s="103"/>
      <c r="M259" s="164">
        <f t="shared" si="29"/>
        <v>0</v>
      </c>
      <c r="N259" s="103"/>
      <c r="O259" s="2"/>
      <c r="P259" s="2"/>
      <c r="Q259" s="2"/>
      <c r="R259" s="2"/>
    </row>
    <row r="260" spans="1:18" s="2" customFormat="1" ht="27">
      <c r="A260" s="315">
        <v>23.1</v>
      </c>
      <c r="B260" s="119" t="s">
        <v>802</v>
      </c>
      <c r="C260" s="316" t="s">
        <v>78</v>
      </c>
      <c r="D260" s="317">
        <v>16</v>
      </c>
      <c r="E260" s="164">
        <v>639.42599999999993</v>
      </c>
      <c r="F260" s="164"/>
      <c r="G260" s="164">
        <f t="shared" si="27"/>
        <v>0</v>
      </c>
      <c r="H260" s="164">
        <v>23.898599999999998</v>
      </c>
      <c r="I260" s="164"/>
      <c r="J260" s="164">
        <f t="shared" si="28"/>
        <v>0</v>
      </c>
      <c r="K260" s="164">
        <v>6.1403400000000001</v>
      </c>
      <c r="L260" s="164"/>
      <c r="M260" s="164">
        <f t="shared" si="29"/>
        <v>0</v>
      </c>
      <c r="N260" s="164">
        <f t="shared" ref="N260" si="32">M260+J260+G260</f>
        <v>0</v>
      </c>
    </row>
    <row r="261" spans="1:18" ht="47.25">
      <c r="A261" s="315">
        <v>23.2</v>
      </c>
      <c r="B261" s="414" t="s">
        <v>870</v>
      </c>
      <c r="C261" s="110" t="s">
        <v>28</v>
      </c>
      <c r="D261" s="329">
        <v>29.28</v>
      </c>
      <c r="E261" s="164">
        <v>1.8276000000000001</v>
      </c>
      <c r="F261" s="164"/>
      <c r="G261" s="164">
        <f t="shared" si="27"/>
        <v>0</v>
      </c>
      <c r="H261" s="164">
        <v>5.3040000000000003</v>
      </c>
      <c r="I261" s="164"/>
      <c r="J261" s="164">
        <f t="shared" si="28"/>
        <v>0</v>
      </c>
      <c r="K261" s="164">
        <v>1.1999999999999999E-3</v>
      </c>
      <c r="L261" s="164"/>
      <c r="M261" s="164">
        <f t="shared" si="29"/>
        <v>0</v>
      </c>
      <c r="N261" s="164">
        <f>G261+J261+M261</f>
        <v>0</v>
      </c>
      <c r="O261" s="2"/>
      <c r="P261" s="2"/>
      <c r="Q261" s="2"/>
      <c r="R261" s="2"/>
    </row>
    <row r="262" spans="1:18" s="64" customFormat="1" ht="16.5">
      <c r="A262" s="103"/>
      <c r="B262" s="104" t="s">
        <v>115</v>
      </c>
      <c r="C262" s="103"/>
      <c r="D262" s="103"/>
      <c r="E262" s="103"/>
      <c r="F262" s="103"/>
      <c r="G262" s="164">
        <f t="shared" si="27"/>
        <v>0</v>
      </c>
      <c r="H262" s="103"/>
      <c r="I262" s="103"/>
      <c r="J262" s="164">
        <f t="shared" si="28"/>
        <v>0</v>
      </c>
      <c r="K262" s="103"/>
      <c r="L262" s="103"/>
      <c r="M262" s="164">
        <f t="shared" si="29"/>
        <v>0</v>
      </c>
      <c r="N262" s="103"/>
      <c r="O262" s="2"/>
      <c r="P262" s="2"/>
      <c r="Q262" s="2"/>
      <c r="R262" s="2"/>
    </row>
    <row r="263" spans="1:18" s="2" customFormat="1" ht="27">
      <c r="A263" s="320">
        <v>24</v>
      </c>
      <c r="B263" s="439" t="s">
        <v>959</v>
      </c>
      <c r="C263" s="316" t="s">
        <v>76</v>
      </c>
      <c r="D263" s="317">
        <v>370</v>
      </c>
      <c r="E263" s="164">
        <v>1.5655999999999999</v>
      </c>
      <c r="F263" s="164"/>
      <c r="G263" s="164">
        <f t="shared" si="27"/>
        <v>0</v>
      </c>
      <c r="H263" s="164">
        <v>0.78200000000000014</v>
      </c>
      <c r="I263" s="164"/>
      <c r="J263" s="164">
        <f t="shared" si="28"/>
        <v>0</v>
      </c>
      <c r="K263" s="164">
        <v>2.12E-2</v>
      </c>
      <c r="L263" s="164"/>
      <c r="M263" s="164">
        <f t="shared" si="29"/>
        <v>0</v>
      </c>
      <c r="N263" s="164">
        <f t="shared" ref="N263:N265" si="33">M263+J263+G263</f>
        <v>0</v>
      </c>
    </row>
    <row r="264" spans="1:18" s="2" customFormat="1" ht="16.5">
      <c r="A264" s="320"/>
      <c r="B264" s="439" t="s">
        <v>960</v>
      </c>
      <c r="C264" s="316" t="s">
        <v>76</v>
      </c>
      <c r="D264" s="317">
        <f>D263*1.01</f>
        <v>373.7</v>
      </c>
      <c r="E264" s="164"/>
      <c r="F264" s="164"/>
      <c r="G264" s="164">
        <f t="shared" si="27"/>
        <v>0</v>
      </c>
      <c r="H264" s="164"/>
      <c r="I264" s="164"/>
      <c r="J264" s="164">
        <f t="shared" si="28"/>
        <v>0</v>
      </c>
      <c r="K264" s="164"/>
      <c r="L264" s="164"/>
      <c r="M264" s="164">
        <f t="shared" si="29"/>
        <v>0</v>
      </c>
      <c r="N264" s="164"/>
    </row>
    <row r="265" spans="1:18" s="2" customFormat="1" ht="27">
      <c r="A265" s="320">
        <v>25</v>
      </c>
      <c r="B265" s="411" t="s">
        <v>961</v>
      </c>
      <c r="C265" s="316" t="s">
        <v>76</v>
      </c>
      <c r="D265" s="317">
        <v>300</v>
      </c>
      <c r="E265" s="164">
        <v>5.2824</v>
      </c>
      <c r="F265" s="164"/>
      <c r="G265" s="164">
        <f t="shared" si="27"/>
        <v>0</v>
      </c>
      <c r="H265" s="164">
        <v>0.78200000000000003</v>
      </c>
      <c r="I265" s="164"/>
      <c r="J265" s="164">
        <f t="shared" si="28"/>
        <v>0</v>
      </c>
      <c r="K265" s="164">
        <v>2.12E-2</v>
      </c>
      <c r="L265" s="164"/>
      <c r="M265" s="164">
        <f t="shared" si="29"/>
        <v>0</v>
      </c>
      <c r="N265" s="164">
        <f t="shared" si="33"/>
        <v>0</v>
      </c>
    </row>
    <row r="266" spans="1:18" s="2" customFormat="1" ht="16.5">
      <c r="A266" s="321"/>
      <c r="B266" s="439" t="s">
        <v>962</v>
      </c>
      <c r="C266" s="316" t="s">
        <v>76</v>
      </c>
      <c r="D266" s="317">
        <f>D265*1.01</f>
        <v>303</v>
      </c>
      <c r="E266" s="164"/>
      <c r="F266" s="164"/>
      <c r="G266" s="164">
        <f t="shared" si="27"/>
        <v>0</v>
      </c>
      <c r="H266" s="164"/>
      <c r="I266" s="164"/>
      <c r="J266" s="164">
        <f t="shared" si="28"/>
        <v>0</v>
      </c>
      <c r="K266" s="164"/>
      <c r="L266" s="164"/>
      <c r="M266" s="164">
        <f t="shared" si="29"/>
        <v>0</v>
      </c>
      <c r="N266" s="164"/>
    </row>
    <row r="267" spans="1:18" s="64" customFormat="1" ht="16.5">
      <c r="A267" s="322"/>
      <c r="B267" s="104" t="s">
        <v>84</v>
      </c>
      <c r="C267" s="103"/>
      <c r="D267" s="103"/>
      <c r="E267" s="103"/>
      <c r="F267" s="103"/>
      <c r="G267" s="164">
        <f t="shared" si="27"/>
        <v>0</v>
      </c>
      <c r="H267" s="103"/>
      <c r="I267" s="103"/>
      <c r="J267" s="164">
        <f t="shared" si="28"/>
        <v>0</v>
      </c>
      <c r="K267" s="103"/>
      <c r="L267" s="103"/>
      <c r="M267" s="164">
        <f t="shared" si="29"/>
        <v>0</v>
      </c>
      <c r="N267" s="103"/>
      <c r="O267" s="2"/>
      <c r="P267" s="2"/>
      <c r="Q267" s="2"/>
      <c r="R267" s="2"/>
    </row>
    <row r="268" spans="1:18" s="2" customFormat="1" ht="16.5">
      <c r="A268" s="321">
        <v>26</v>
      </c>
      <c r="B268" s="189" t="s">
        <v>352</v>
      </c>
      <c r="C268" s="318" t="s">
        <v>76</v>
      </c>
      <c r="D268" s="317">
        <v>30</v>
      </c>
      <c r="E268" s="164">
        <v>3.3740000000000001</v>
      </c>
      <c r="F268" s="164"/>
      <c r="G268" s="164">
        <f t="shared" si="27"/>
        <v>0</v>
      </c>
      <c r="H268" s="164">
        <v>2.46</v>
      </c>
      <c r="I268" s="164"/>
      <c r="J268" s="164">
        <f t="shared" si="28"/>
        <v>0</v>
      </c>
      <c r="K268" s="164">
        <v>8.8000000000000009E-2</v>
      </c>
      <c r="L268" s="164"/>
      <c r="M268" s="164">
        <f t="shared" si="29"/>
        <v>0</v>
      </c>
      <c r="N268" s="164">
        <f t="shared" ref="N268:N271" si="34">M268+J268+G268</f>
        <v>0</v>
      </c>
    </row>
    <row r="269" spans="1:18" s="2" customFormat="1" ht="16.5">
      <c r="A269" s="321">
        <v>27</v>
      </c>
      <c r="B269" s="119" t="s">
        <v>803</v>
      </c>
      <c r="C269" s="318" t="s">
        <v>37</v>
      </c>
      <c r="D269" s="317">
        <v>3</v>
      </c>
      <c r="E269" s="164">
        <v>23.308000000000003</v>
      </c>
      <c r="F269" s="164"/>
      <c r="G269" s="164">
        <f t="shared" si="27"/>
        <v>0</v>
      </c>
      <c r="H269" s="164">
        <v>2.34</v>
      </c>
      <c r="I269" s="164"/>
      <c r="J269" s="164">
        <f t="shared" si="28"/>
        <v>0</v>
      </c>
      <c r="K269" s="164">
        <v>9.6000000000000016E-2</v>
      </c>
      <c r="L269" s="164"/>
      <c r="M269" s="164">
        <f t="shared" si="29"/>
        <v>0</v>
      </c>
      <c r="N269" s="164">
        <f t="shared" si="34"/>
        <v>0</v>
      </c>
    </row>
    <row r="270" spans="1:18" s="2" customFormat="1" ht="16.5">
      <c r="A270" s="321">
        <v>28</v>
      </c>
      <c r="B270" s="188" t="s">
        <v>804</v>
      </c>
      <c r="C270" s="323" t="s">
        <v>76</v>
      </c>
      <c r="D270" s="324">
        <v>12</v>
      </c>
      <c r="E270" s="164">
        <v>3.3740000000000001</v>
      </c>
      <c r="F270" s="164"/>
      <c r="G270" s="164">
        <f t="shared" si="27"/>
        <v>0</v>
      </c>
      <c r="H270" s="164">
        <v>2.46</v>
      </c>
      <c r="I270" s="164"/>
      <c r="J270" s="164">
        <f t="shared" si="28"/>
        <v>0</v>
      </c>
      <c r="K270" s="164">
        <v>8.8000000000000009E-2</v>
      </c>
      <c r="L270" s="164"/>
      <c r="M270" s="164">
        <f t="shared" si="29"/>
        <v>0</v>
      </c>
      <c r="N270" s="164">
        <f t="shared" si="34"/>
        <v>0</v>
      </c>
    </row>
    <row r="271" spans="1:18" s="2" customFormat="1" ht="16.5">
      <c r="A271" s="321">
        <v>29</v>
      </c>
      <c r="B271" s="188" t="s">
        <v>805</v>
      </c>
      <c r="C271" s="323" t="s">
        <v>37</v>
      </c>
      <c r="D271" s="325">
        <v>16</v>
      </c>
      <c r="E271" s="164">
        <v>23.308</v>
      </c>
      <c r="F271" s="164"/>
      <c r="G271" s="164">
        <f t="shared" si="27"/>
        <v>0</v>
      </c>
      <c r="H271" s="164">
        <v>2.34</v>
      </c>
      <c r="I271" s="164"/>
      <c r="J271" s="164">
        <f t="shared" si="28"/>
        <v>0</v>
      </c>
      <c r="K271" s="164">
        <v>9.6000000000000002E-2</v>
      </c>
      <c r="L271" s="164"/>
      <c r="M271" s="164">
        <f t="shared" si="29"/>
        <v>0</v>
      </c>
      <c r="N271" s="164">
        <f t="shared" si="34"/>
        <v>0</v>
      </c>
    </row>
    <row r="272" spans="1:18" s="88" customFormat="1" ht="18">
      <c r="A272" s="86"/>
      <c r="B272" s="86" t="s">
        <v>124</v>
      </c>
      <c r="C272" s="86"/>
      <c r="D272" s="86"/>
      <c r="E272" s="86"/>
      <c r="F272" s="86"/>
      <c r="G272" s="87">
        <f>SUM(G230:G271)</f>
        <v>0</v>
      </c>
      <c r="H272" s="86"/>
      <c r="I272" s="86"/>
      <c r="J272" s="87">
        <f>SUM(J230:J271)</f>
        <v>0</v>
      </c>
      <c r="K272" s="86"/>
      <c r="L272" s="86"/>
      <c r="M272" s="87">
        <f t="shared" ref="M272:N272" si="35">SUM(M230:M271)</f>
        <v>0</v>
      </c>
      <c r="N272" s="87">
        <f t="shared" si="35"/>
        <v>0</v>
      </c>
    </row>
    <row r="273" spans="1:18" s="88" customFormat="1" ht="36">
      <c r="A273" s="86"/>
      <c r="B273" s="86" t="s">
        <v>188</v>
      </c>
      <c r="C273" s="159">
        <v>0.75</v>
      </c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7">
        <f>J272*C273</f>
        <v>0</v>
      </c>
    </row>
    <row r="274" spans="1:18" s="88" customFormat="1" ht="18">
      <c r="A274" s="86"/>
      <c r="B274" s="86" t="s">
        <v>124</v>
      </c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7">
        <f>N272+N273</f>
        <v>0</v>
      </c>
    </row>
    <row r="275" spans="1:18" s="88" customFormat="1" ht="18">
      <c r="A275" s="86"/>
      <c r="B275" s="86" t="s">
        <v>134</v>
      </c>
      <c r="C275" s="159">
        <v>0.08</v>
      </c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7">
        <f>N274*C275</f>
        <v>0</v>
      </c>
    </row>
    <row r="276" spans="1:18" s="327" customFormat="1" ht="17.25">
      <c r="A276" s="190"/>
      <c r="B276" s="190" t="s">
        <v>191</v>
      </c>
      <c r="C276" s="190"/>
      <c r="D276" s="190"/>
      <c r="E276" s="190"/>
      <c r="F276" s="190"/>
      <c r="G276" s="190"/>
      <c r="H276" s="190"/>
      <c r="I276" s="190"/>
      <c r="J276" s="190"/>
      <c r="K276" s="190"/>
      <c r="L276" s="190"/>
      <c r="M276" s="190"/>
      <c r="N276" s="326">
        <f>N274+N275</f>
        <v>0</v>
      </c>
    </row>
    <row r="277" spans="1:18" s="64" customFormat="1" ht="16.5">
      <c r="A277" s="322"/>
      <c r="B277" s="104" t="s">
        <v>85</v>
      </c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</row>
    <row r="278" spans="1:18" s="2" customFormat="1" ht="16.5">
      <c r="A278" s="315">
        <v>30</v>
      </c>
      <c r="B278" s="188" t="s">
        <v>86</v>
      </c>
      <c r="C278" s="323" t="s">
        <v>87</v>
      </c>
      <c r="D278" s="324">
        <v>72</v>
      </c>
      <c r="E278" s="164">
        <v>0</v>
      </c>
      <c r="F278" s="164"/>
      <c r="G278" s="164">
        <f>D278*F278</f>
        <v>0</v>
      </c>
      <c r="H278" s="164">
        <v>12.36</v>
      </c>
      <c r="I278" s="164"/>
      <c r="J278" s="164">
        <f>D278*I278</f>
        <v>0</v>
      </c>
      <c r="K278" s="164">
        <v>0</v>
      </c>
      <c r="L278" s="164"/>
      <c r="M278" s="164">
        <f>D278*L278</f>
        <v>0</v>
      </c>
      <c r="N278" s="164">
        <f t="shared" ref="N278:N286" si="36">M278+J278+G278</f>
        <v>0</v>
      </c>
    </row>
    <row r="279" spans="1:18" s="2" customFormat="1" ht="16.5">
      <c r="A279" s="315">
        <v>31</v>
      </c>
      <c r="B279" s="188" t="s">
        <v>119</v>
      </c>
      <c r="C279" s="323" t="s">
        <v>87</v>
      </c>
      <c r="D279" s="324">
        <v>6</v>
      </c>
      <c r="E279" s="164">
        <v>0</v>
      </c>
      <c r="F279" s="164"/>
      <c r="G279" s="164">
        <f t="shared" ref="G279:G286" si="37">D279*F279</f>
        <v>0</v>
      </c>
      <c r="H279" s="164">
        <v>23.28</v>
      </c>
      <c r="I279" s="164"/>
      <c r="J279" s="164">
        <f t="shared" ref="J279:J285" si="38">D279*I279</f>
        <v>0</v>
      </c>
      <c r="K279" s="164">
        <v>0</v>
      </c>
      <c r="L279" s="164"/>
      <c r="M279" s="164">
        <f t="shared" ref="M279:M286" si="39">D279*L279</f>
        <v>0</v>
      </c>
      <c r="N279" s="164">
        <f t="shared" si="36"/>
        <v>0</v>
      </c>
    </row>
    <row r="280" spans="1:18" s="2" customFormat="1" ht="16.5">
      <c r="A280" s="315">
        <v>32</v>
      </c>
      <c r="B280" s="188" t="s">
        <v>357</v>
      </c>
      <c r="C280" s="323" t="s">
        <v>87</v>
      </c>
      <c r="D280" s="324">
        <v>5.5</v>
      </c>
      <c r="E280" s="164">
        <v>136.62019999999998</v>
      </c>
      <c r="F280" s="164"/>
      <c r="G280" s="164">
        <f t="shared" si="37"/>
        <v>0</v>
      </c>
      <c r="H280" s="164">
        <v>27</v>
      </c>
      <c r="I280" s="164"/>
      <c r="J280" s="164">
        <f t="shared" si="38"/>
        <v>0</v>
      </c>
      <c r="K280" s="164">
        <v>1.4800000000000002</v>
      </c>
      <c r="L280" s="164"/>
      <c r="M280" s="164">
        <f t="shared" si="39"/>
        <v>0</v>
      </c>
      <c r="N280" s="164">
        <f t="shared" si="36"/>
        <v>0</v>
      </c>
    </row>
    <row r="281" spans="1:18" s="2" customFormat="1" ht="16.5">
      <c r="A281" s="315"/>
      <c r="B281" s="188" t="s">
        <v>502</v>
      </c>
      <c r="C281" s="323" t="s">
        <v>87</v>
      </c>
      <c r="D281" s="324">
        <f>D280*1.02</f>
        <v>5.61</v>
      </c>
      <c r="E281" s="164"/>
      <c r="F281" s="164"/>
      <c r="G281" s="164">
        <f t="shared" si="37"/>
        <v>0</v>
      </c>
      <c r="H281" s="164"/>
      <c r="I281" s="164"/>
      <c r="J281" s="164">
        <f t="shared" si="38"/>
        <v>0</v>
      </c>
      <c r="K281" s="164"/>
      <c r="L281" s="164"/>
      <c r="M281" s="164">
        <f t="shared" si="39"/>
        <v>0</v>
      </c>
      <c r="N281" s="164"/>
    </row>
    <row r="282" spans="1:18" s="2" customFormat="1" ht="16.5">
      <c r="A282" s="315">
        <v>33</v>
      </c>
      <c r="B282" s="188" t="s">
        <v>355</v>
      </c>
      <c r="C282" s="323" t="s">
        <v>87</v>
      </c>
      <c r="D282" s="328">
        <v>20</v>
      </c>
      <c r="E282" s="164">
        <v>30.8</v>
      </c>
      <c r="F282" s="164"/>
      <c r="G282" s="164">
        <f t="shared" si="37"/>
        <v>0</v>
      </c>
      <c r="H282" s="164">
        <v>10.8</v>
      </c>
      <c r="I282" s="164"/>
      <c r="J282" s="164">
        <f t="shared" si="38"/>
        <v>0</v>
      </c>
      <c r="K282" s="164">
        <v>0</v>
      </c>
      <c r="L282" s="164"/>
      <c r="M282" s="164">
        <f t="shared" si="39"/>
        <v>0</v>
      </c>
      <c r="N282" s="164">
        <f t="shared" si="36"/>
        <v>0</v>
      </c>
    </row>
    <row r="283" spans="1:18" s="2" customFormat="1" ht="16.5">
      <c r="A283" s="315"/>
      <c r="B283" s="188" t="s">
        <v>478</v>
      </c>
      <c r="C283" s="323" t="s">
        <v>87</v>
      </c>
      <c r="D283" s="328">
        <f>D282*1.1</f>
        <v>22</v>
      </c>
      <c r="E283" s="164"/>
      <c r="F283" s="164"/>
      <c r="G283" s="164">
        <f t="shared" si="37"/>
        <v>0</v>
      </c>
      <c r="H283" s="164"/>
      <c r="I283" s="164"/>
      <c r="J283" s="164">
        <f t="shared" si="38"/>
        <v>0</v>
      </c>
      <c r="K283" s="164"/>
      <c r="L283" s="164"/>
      <c r="M283" s="164">
        <f t="shared" si="39"/>
        <v>0</v>
      </c>
      <c r="N283" s="164"/>
    </row>
    <row r="284" spans="1:18" s="2" customFormat="1" ht="16.5">
      <c r="A284" s="315">
        <v>34</v>
      </c>
      <c r="B284" s="188" t="s">
        <v>356</v>
      </c>
      <c r="C284" s="323" t="s">
        <v>87</v>
      </c>
      <c r="D284" s="324">
        <v>44.2</v>
      </c>
      <c r="E284" s="164">
        <v>0</v>
      </c>
      <c r="F284" s="164"/>
      <c r="G284" s="164">
        <f t="shared" si="37"/>
        <v>0</v>
      </c>
      <c r="H284" s="164">
        <v>7.26</v>
      </c>
      <c r="I284" s="164"/>
      <c r="J284" s="164">
        <f t="shared" si="38"/>
        <v>0</v>
      </c>
      <c r="K284" s="164">
        <v>0</v>
      </c>
      <c r="L284" s="164"/>
      <c r="M284" s="164">
        <f t="shared" si="39"/>
        <v>0</v>
      </c>
      <c r="N284" s="164">
        <f t="shared" si="36"/>
        <v>0</v>
      </c>
    </row>
    <row r="285" spans="1:18" s="2" customFormat="1" ht="27">
      <c r="A285" s="315">
        <v>35</v>
      </c>
      <c r="B285" s="188" t="s">
        <v>207</v>
      </c>
      <c r="C285" s="323" t="s">
        <v>87</v>
      </c>
      <c r="D285" s="328">
        <v>27.8</v>
      </c>
      <c r="E285" s="164">
        <v>0</v>
      </c>
      <c r="F285" s="164"/>
      <c r="G285" s="164">
        <f t="shared" si="37"/>
        <v>0</v>
      </c>
      <c r="H285" s="164">
        <v>9.2999999999999999E-2</v>
      </c>
      <c r="I285" s="164"/>
      <c r="J285" s="164">
        <f t="shared" si="38"/>
        <v>0</v>
      </c>
      <c r="K285" s="164">
        <v>14.841016</v>
      </c>
      <c r="L285" s="164"/>
      <c r="M285" s="164">
        <f t="shared" si="39"/>
        <v>0</v>
      </c>
      <c r="N285" s="164">
        <f t="shared" si="36"/>
        <v>0</v>
      </c>
    </row>
    <row r="286" spans="1:18" s="2" customFormat="1" ht="16.5">
      <c r="A286" s="315">
        <v>36</v>
      </c>
      <c r="B286" s="188" t="s">
        <v>354</v>
      </c>
      <c r="C286" s="323" t="s">
        <v>76</v>
      </c>
      <c r="D286" s="329">
        <v>200</v>
      </c>
      <c r="E286" s="164">
        <v>8.4745762711864417E-2</v>
      </c>
      <c r="F286" s="164"/>
      <c r="G286" s="164">
        <f t="shared" si="37"/>
        <v>0</v>
      </c>
      <c r="H286" s="164">
        <v>0.125</v>
      </c>
      <c r="I286" s="164"/>
      <c r="J286" s="164">
        <f>D286*I286</f>
        <v>0</v>
      </c>
      <c r="K286" s="164">
        <v>0</v>
      </c>
      <c r="L286" s="164"/>
      <c r="M286" s="164">
        <f t="shared" si="39"/>
        <v>0</v>
      </c>
      <c r="N286" s="164">
        <f t="shared" si="36"/>
        <v>0</v>
      </c>
      <c r="O286" s="446"/>
      <c r="P286" s="446"/>
      <c r="Q286" s="446"/>
      <c r="R286" s="446"/>
    </row>
    <row r="287" spans="1:18" s="88" customFormat="1" ht="18">
      <c r="A287" s="86"/>
      <c r="B287" s="86" t="s">
        <v>124</v>
      </c>
      <c r="C287" s="86"/>
      <c r="D287" s="86"/>
      <c r="E287" s="86"/>
      <c r="F287" s="86"/>
      <c r="G287" s="87">
        <f>SUM(G278:G286)</f>
        <v>0</v>
      </c>
      <c r="H287" s="86"/>
      <c r="I287" s="86"/>
      <c r="J287" s="87">
        <f>SUM(J278:J286)</f>
        <v>0</v>
      </c>
      <c r="K287" s="86"/>
      <c r="L287" s="86"/>
      <c r="M287" s="87">
        <f>SUM(M278:M286)</f>
        <v>0</v>
      </c>
      <c r="N287" s="87">
        <f>SUM(N278:N286)</f>
        <v>0</v>
      </c>
    </row>
    <row r="288" spans="1:18" s="88" customFormat="1" ht="18">
      <c r="A288" s="86"/>
      <c r="B288" s="86" t="s">
        <v>133</v>
      </c>
      <c r="C288" s="159">
        <v>0.1</v>
      </c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7">
        <f>N287*C288</f>
        <v>0</v>
      </c>
    </row>
    <row r="289" spans="1:14" s="88" customFormat="1" ht="18">
      <c r="A289" s="86"/>
      <c r="B289" s="86" t="s">
        <v>124</v>
      </c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7">
        <f>N287+N288</f>
        <v>0</v>
      </c>
    </row>
    <row r="290" spans="1:14" s="88" customFormat="1" ht="18">
      <c r="A290" s="86"/>
      <c r="B290" s="86" t="s">
        <v>134</v>
      </c>
      <c r="C290" s="159">
        <v>0.08</v>
      </c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7">
        <f>N289*C290</f>
        <v>0</v>
      </c>
    </row>
    <row r="291" spans="1:14" s="327" customFormat="1" ht="17.25">
      <c r="A291" s="190"/>
      <c r="B291" s="190" t="s">
        <v>192</v>
      </c>
      <c r="C291" s="190"/>
      <c r="D291" s="190"/>
      <c r="E291" s="190"/>
      <c r="F291" s="190"/>
      <c r="G291" s="190"/>
      <c r="H291" s="190"/>
      <c r="I291" s="190"/>
      <c r="J291" s="190"/>
      <c r="K291" s="190"/>
      <c r="L291" s="190"/>
      <c r="M291" s="190"/>
      <c r="N291" s="326">
        <f>N289+N290</f>
        <v>0</v>
      </c>
    </row>
    <row r="292" spans="1:14" s="152" customFormat="1" ht="17.25">
      <c r="A292" s="150"/>
      <c r="B292" s="150" t="s">
        <v>190</v>
      </c>
      <c r="C292" s="150"/>
      <c r="D292" s="150"/>
      <c r="E292" s="150"/>
      <c r="F292" s="150"/>
      <c r="G292" s="150"/>
      <c r="H292" s="150"/>
      <c r="I292" s="150"/>
      <c r="J292" s="150"/>
      <c r="K292" s="150"/>
      <c r="L292" s="150"/>
      <c r="M292" s="150"/>
      <c r="N292" s="151">
        <f>N291+N276</f>
        <v>0</v>
      </c>
    </row>
    <row r="293" spans="1:14" s="172" customFormat="1" ht="18">
      <c r="A293" s="173"/>
      <c r="B293" s="173" t="s">
        <v>807</v>
      </c>
      <c r="C293" s="173"/>
      <c r="D293" s="173"/>
      <c r="E293" s="174"/>
      <c r="F293" s="174"/>
      <c r="G293" s="174"/>
      <c r="H293" s="174"/>
      <c r="I293" s="174"/>
      <c r="J293" s="174"/>
      <c r="K293" s="174"/>
      <c r="L293" s="174"/>
      <c r="M293" s="174"/>
      <c r="N293" s="175">
        <f>N292+N227</f>
        <v>0</v>
      </c>
    </row>
  </sheetData>
  <autoFilter ref="A4:N293">
    <filterColumn colId="5"/>
    <filterColumn colId="8"/>
    <filterColumn colId="11"/>
  </autoFilter>
  <mergeCells count="11">
    <mergeCell ref="A228:N228"/>
    <mergeCell ref="A1:N1"/>
    <mergeCell ref="A5:N5"/>
    <mergeCell ref="E2:G2"/>
    <mergeCell ref="H2:J2"/>
    <mergeCell ref="K2:M2"/>
    <mergeCell ref="B2:B3"/>
    <mergeCell ref="C2:C3"/>
    <mergeCell ref="D2:D3"/>
    <mergeCell ref="A2:A3"/>
    <mergeCell ref="N2:N3"/>
  </mergeCells>
  <conditionalFormatting sqref="C47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{BD20E59C-95E4-4DA8-8524-BAA82BD54B42}</x14:id>
        </ext>
      </extLst>
    </cfRule>
  </conditionalFormatting>
  <conditionalFormatting sqref="B261:C261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{CEAC217F-D9FC-43C8-A119-DAE3D8EDBFE2}</x14:id>
        </ext>
      </extLst>
    </cfRule>
  </conditionalFormatting>
  <conditionalFormatting sqref="B1:B1048576">
    <cfRule type="duplicateValues" dxfId="7" priority="1"/>
  </conditionalFormatting>
  <printOptions horizontalCentered="1"/>
  <pageMargins left="0.45" right="0.25" top="0.45" bottom="0.4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20E59C-95E4-4DA8-8524-BAA82BD54B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C47</xm:sqref>
        </x14:conditionalFormatting>
        <x14:conditionalFormatting xmlns:xm="http://schemas.microsoft.com/office/excel/2006/main">
          <x14:cfRule type="dataBar" id="{CEAC217F-D9FC-43C8-A119-DAE3D8EDBF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B261:C261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V195"/>
  <sheetViews>
    <sheetView topLeftCell="A28" zoomScale="60" zoomScaleNormal="60" zoomScaleSheetLayoutView="70" workbookViewId="0">
      <selection activeCell="M28" sqref="M28:M41"/>
    </sheetView>
  </sheetViews>
  <sheetFormatPr defaultRowHeight="16.5"/>
  <cols>
    <col min="1" max="1" width="5.7109375" style="2" customWidth="1"/>
    <col min="2" max="2" width="60.7109375" style="2" customWidth="1"/>
    <col min="3" max="3" width="10.7109375" style="2" customWidth="1"/>
    <col min="4" max="4" width="12.7109375" style="1" customWidth="1"/>
    <col min="5" max="13" width="12.7109375" style="21" customWidth="1"/>
    <col min="14" max="14" width="15.7109375" style="2" customWidth="1"/>
    <col min="15" max="15" width="11.7109375" style="2" customWidth="1"/>
    <col min="16" max="16" width="11.5703125" style="2" customWidth="1"/>
    <col min="17" max="17" width="11.42578125" style="2" customWidth="1"/>
    <col min="18" max="18" width="15.140625" style="2" customWidth="1"/>
    <col min="19" max="19" width="12.5703125" style="2" customWidth="1"/>
    <col min="20" max="20" width="18.7109375" style="2" bestFit="1" customWidth="1"/>
    <col min="21" max="21" width="11.5703125" style="2" bestFit="1" customWidth="1"/>
    <col min="22" max="22" width="11.85546875" style="2" bestFit="1" customWidth="1"/>
    <col min="23" max="263" width="9.140625" style="2"/>
    <col min="264" max="264" width="4.5703125" style="2" customWidth="1"/>
    <col min="265" max="265" width="36.140625" style="2" customWidth="1"/>
    <col min="266" max="266" width="12.28515625" style="2" customWidth="1"/>
    <col min="267" max="267" width="14.5703125" style="2" customWidth="1"/>
    <col min="268" max="268" width="19.28515625" style="2" customWidth="1"/>
    <col min="269" max="269" width="11.7109375" style="2" customWidth="1"/>
    <col min="270" max="270" width="8.7109375" style="2" customWidth="1"/>
    <col min="271" max="271" width="11.7109375" style="2" customWidth="1"/>
    <col min="272" max="272" width="16.5703125" style="2" customWidth="1"/>
    <col min="273" max="273" width="11.42578125" style="2" customWidth="1"/>
    <col min="274" max="274" width="5.85546875" style="2" customWidth="1"/>
    <col min="275" max="275" width="12.5703125" style="2" customWidth="1"/>
    <col min="276" max="276" width="18.7109375" style="2" bestFit="1" customWidth="1"/>
    <col min="277" max="277" width="11.5703125" style="2" bestFit="1" customWidth="1"/>
    <col min="278" max="278" width="11.85546875" style="2" bestFit="1" customWidth="1"/>
    <col min="279" max="519" width="9.140625" style="2"/>
    <col min="520" max="520" width="4.5703125" style="2" customWidth="1"/>
    <col min="521" max="521" width="36.140625" style="2" customWidth="1"/>
    <col min="522" max="522" width="12.28515625" style="2" customWidth="1"/>
    <col min="523" max="523" width="14.5703125" style="2" customWidth="1"/>
    <col min="524" max="524" width="19.28515625" style="2" customWidth="1"/>
    <col min="525" max="525" width="11.7109375" style="2" customWidth="1"/>
    <col min="526" max="526" width="8.7109375" style="2" customWidth="1"/>
    <col min="527" max="527" width="11.7109375" style="2" customWidth="1"/>
    <col min="528" max="528" width="16.5703125" style="2" customWidth="1"/>
    <col min="529" max="529" width="11.42578125" style="2" customWidth="1"/>
    <col min="530" max="530" width="5.85546875" style="2" customWidth="1"/>
    <col min="531" max="531" width="12.5703125" style="2" customWidth="1"/>
    <col min="532" max="532" width="18.7109375" style="2" bestFit="1" customWidth="1"/>
    <col min="533" max="533" width="11.5703125" style="2" bestFit="1" customWidth="1"/>
    <col min="534" max="534" width="11.85546875" style="2" bestFit="1" customWidth="1"/>
    <col min="535" max="775" width="9.140625" style="2"/>
    <col min="776" max="776" width="4.5703125" style="2" customWidth="1"/>
    <col min="777" max="777" width="36.140625" style="2" customWidth="1"/>
    <col min="778" max="778" width="12.28515625" style="2" customWidth="1"/>
    <col min="779" max="779" width="14.5703125" style="2" customWidth="1"/>
    <col min="780" max="780" width="19.28515625" style="2" customWidth="1"/>
    <col min="781" max="781" width="11.7109375" style="2" customWidth="1"/>
    <col min="782" max="782" width="8.7109375" style="2" customWidth="1"/>
    <col min="783" max="783" width="11.7109375" style="2" customWidth="1"/>
    <col min="784" max="784" width="16.5703125" style="2" customWidth="1"/>
    <col min="785" max="785" width="11.42578125" style="2" customWidth="1"/>
    <col min="786" max="786" width="5.85546875" style="2" customWidth="1"/>
    <col min="787" max="787" width="12.5703125" style="2" customWidth="1"/>
    <col min="788" max="788" width="18.7109375" style="2" bestFit="1" customWidth="1"/>
    <col min="789" max="789" width="11.5703125" style="2" bestFit="1" customWidth="1"/>
    <col min="790" max="790" width="11.85546875" style="2" bestFit="1" customWidth="1"/>
    <col min="791" max="1031" width="9.140625" style="2"/>
    <col min="1032" max="1032" width="4.5703125" style="2" customWidth="1"/>
    <col min="1033" max="1033" width="36.140625" style="2" customWidth="1"/>
    <col min="1034" max="1034" width="12.28515625" style="2" customWidth="1"/>
    <col min="1035" max="1035" width="14.5703125" style="2" customWidth="1"/>
    <col min="1036" max="1036" width="19.28515625" style="2" customWidth="1"/>
    <col min="1037" max="1037" width="11.7109375" style="2" customWidth="1"/>
    <col min="1038" max="1038" width="8.7109375" style="2" customWidth="1"/>
    <col min="1039" max="1039" width="11.7109375" style="2" customWidth="1"/>
    <col min="1040" max="1040" width="16.5703125" style="2" customWidth="1"/>
    <col min="1041" max="1041" width="11.42578125" style="2" customWidth="1"/>
    <col min="1042" max="1042" width="5.85546875" style="2" customWidth="1"/>
    <col min="1043" max="1043" width="12.5703125" style="2" customWidth="1"/>
    <col min="1044" max="1044" width="18.7109375" style="2" bestFit="1" customWidth="1"/>
    <col min="1045" max="1045" width="11.5703125" style="2" bestFit="1" customWidth="1"/>
    <col min="1046" max="1046" width="11.85546875" style="2" bestFit="1" customWidth="1"/>
    <col min="1047" max="1287" width="9.140625" style="2"/>
    <col min="1288" max="1288" width="4.5703125" style="2" customWidth="1"/>
    <col min="1289" max="1289" width="36.140625" style="2" customWidth="1"/>
    <col min="1290" max="1290" width="12.28515625" style="2" customWidth="1"/>
    <col min="1291" max="1291" width="14.5703125" style="2" customWidth="1"/>
    <col min="1292" max="1292" width="19.28515625" style="2" customWidth="1"/>
    <col min="1293" max="1293" width="11.7109375" style="2" customWidth="1"/>
    <col min="1294" max="1294" width="8.7109375" style="2" customWidth="1"/>
    <col min="1295" max="1295" width="11.7109375" style="2" customWidth="1"/>
    <col min="1296" max="1296" width="16.5703125" style="2" customWidth="1"/>
    <col min="1297" max="1297" width="11.42578125" style="2" customWidth="1"/>
    <col min="1298" max="1298" width="5.85546875" style="2" customWidth="1"/>
    <col min="1299" max="1299" width="12.5703125" style="2" customWidth="1"/>
    <col min="1300" max="1300" width="18.7109375" style="2" bestFit="1" customWidth="1"/>
    <col min="1301" max="1301" width="11.5703125" style="2" bestFit="1" customWidth="1"/>
    <col min="1302" max="1302" width="11.85546875" style="2" bestFit="1" customWidth="1"/>
    <col min="1303" max="1543" width="9.140625" style="2"/>
    <col min="1544" max="1544" width="4.5703125" style="2" customWidth="1"/>
    <col min="1545" max="1545" width="36.140625" style="2" customWidth="1"/>
    <col min="1546" max="1546" width="12.28515625" style="2" customWidth="1"/>
    <col min="1547" max="1547" width="14.5703125" style="2" customWidth="1"/>
    <col min="1548" max="1548" width="19.28515625" style="2" customWidth="1"/>
    <col min="1549" max="1549" width="11.7109375" style="2" customWidth="1"/>
    <col min="1550" max="1550" width="8.7109375" style="2" customWidth="1"/>
    <col min="1551" max="1551" width="11.7109375" style="2" customWidth="1"/>
    <col min="1552" max="1552" width="16.5703125" style="2" customWidth="1"/>
    <col min="1553" max="1553" width="11.42578125" style="2" customWidth="1"/>
    <col min="1554" max="1554" width="5.85546875" style="2" customWidth="1"/>
    <col min="1555" max="1555" width="12.5703125" style="2" customWidth="1"/>
    <col min="1556" max="1556" width="18.7109375" style="2" bestFit="1" customWidth="1"/>
    <col min="1557" max="1557" width="11.5703125" style="2" bestFit="1" customWidth="1"/>
    <col min="1558" max="1558" width="11.85546875" style="2" bestFit="1" customWidth="1"/>
    <col min="1559" max="1799" width="9.140625" style="2"/>
    <col min="1800" max="1800" width="4.5703125" style="2" customWidth="1"/>
    <col min="1801" max="1801" width="36.140625" style="2" customWidth="1"/>
    <col min="1802" max="1802" width="12.28515625" style="2" customWidth="1"/>
    <col min="1803" max="1803" width="14.5703125" style="2" customWidth="1"/>
    <col min="1804" max="1804" width="19.28515625" style="2" customWidth="1"/>
    <col min="1805" max="1805" width="11.7109375" style="2" customWidth="1"/>
    <col min="1806" max="1806" width="8.7109375" style="2" customWidth="1"/>
    <col min="1807" max="1807" width="11.7109375" style="2" customWidth="1"/>
    <col min="1808" max="1808" width="16.5703125" style="2" customWidth="1"/>
    <col min="1809" max="1809" width="11.42578125" style="2" customWidth="1"/>
    <col min="1810" max="1810" width="5.85546875" style="2" customWidth="1"/>
    <col min="1811" max="1811" width="12.5703125" style="2" customWidth="1"/>
    <col min="1812" max="1812" width="18.7109375" style="2" bestFit="1" customWidth="1"/>
    <col min="1813" max="1813" width="11.5703125" style="2" bestFit="1" customWidth="1"/>
    <col min="1814" max="1814" width="11.85546875" style="2" bestFit="1" customWidth="1"/>
    <col min="1815" max="2055" width="9.140625" style="2"/>
    <col min="2056" max="2056" width="4.5703125" style="2" customWidth="1"/>
    <col min="2057" max="2057" width="36.140625" style="2" customWidth="1"/>
    <col min="2058" max="2058" width="12.28515625" style="2" customWidth="1"/>
    <col min="2059" max="2059" width="14.5703125" style="2" customWidth="1"/>
    <col min="2060" max="2060" width="19.28515625" style="2" customWidth="1"/>
    <col min="2061" max="2061" width="11.7109375" style="2" customWidth="1"/>
    <col min="2062" max="2062" width="8.7109375" style="2" customWidth="1"/>
    <col min="2063" max="2063" width="11.7109375" style="2" customWidth="1"/>
    <col min="2064" max="2064" width="16.5703125" style="2" customWidth="1"/>
    <col min="2065" max="2065" width="11.42578125" style="2" customWidth="1"/>
    <col min="2066" max="2066" width="5.85546875" style="2" customWidth="1"/>
    <col min="2067" max="2067" width="12.5703125" style="2" customWidth="1"/>
    <col min="2068" max="2068" width="18.7109375" style="2" bestFit="1" customWidth="1"/>
    <col min="2069" max="2069" width="11.5703125" style="2" bestFit="1" customWidth="1"/>
    <col min="2070" max="2070" width="11.85546875" style="2" bestFit="1" customWidth="1"/>
    <col min="2071" max="2311" width="9.140625" style="2"/>
    <col min="2312" max="2312" width="4.5703125" style="2" customWidth="1"/>
    <col min="2313" max="2313" width="36.140625" style="2" customWidth="1"/>
    <col min="2314" max="2314" width="12.28515625" style="2" customWidth="1"/>
    <col min="2315" max="2315" width="14.5703125" style="2" customWidth="1"/>
    <col min="2316" max="2316" width="19.28515625" style="2" customWidth="1"/>
    <col min="2317" max="2317" width="11.7109375" style="2" customWidth="1"/>
    <col min="2318" max="2318" width="8.7109375" style="2" customWidth="1"/>
    <col min="2319" max="2319" width="11.7109375" style="2" customWidth="1"/>
    <col min="2320" max="2320" width="16.5703125" style="2" customWidth="1"/>
    <col min="2321" max="2321" width="11.42578125" style="2" customWidth="1"/>
    <col min="2322" max="2322" width="5.85546875" style="2" customWidth="1"/>
    <col min="2323" max="2323" width="12.5703125" style="2" customWidth="1"/>
    <col min="2324" max="2324" width="18.7109375" style="2" bestFit="1" customWidth="1"/>
    <col min="2325" max="2325" width="11.5703125" style="2" bestFit="1" customWidth="1"/>
    <col min="2326" max="2326" width="11.85546875" style="2" bestFit="1" customWidth="1"/>
    <col min="2327" max="2567" width="9.140625" style="2"/>
    <col min="2568" max="2568" width="4.5703125" style="2" customWidth="1"/>
    <col min="2569" max="2569" width="36.140625" style="2" customWidth="1"/>
    <col min="2570" max="2570" width="12.28515625" style="2" customWidth="1"/>
    <col min="2571" max="2571" width="14.5703125" style="2" customWidth="1"/>
    <col min="2572" max="2572" width="19.28515625" style="2" customWidth="1"/>
    <col min="2573" max="2573" width="11.7109375" style="2" customWidth="1"/>
    <col min="2574" max="2574" width="8.7109375" style="2" customWidth="1"/>
    <col min="2575" max="2575" width="11.7109375" style="2" customWidth="1"/>
    <col min="2576" max="2576" width="16.5703125" style="2" customWidth="1"/>
    <col min="2577" max="2577" width="11.42578125" style="2" customWidth="1"/>
    <col min="2578" max="2578" width="5.85546875" style="2" customWidth="1"/>
    <col min="2579" max="2579" width="12.5703125" style="2" customWidth="1"/>
    <col min="2580" max="2580" width="18.7109375" style="2" bestFit="1" customWidth="1"/>
    <col min="2581" max="2581" width="11.5703125" style="2" bestFit="1" customWidth="1"/>
    <col min="2582" max="2582" width="11.85546875" style="2" bestFit="1" customWidth="1"/>
    <col min="2583" max="2823" width="9.140625" style="2"/>
    <col min="2824" max="2824" width="4.5703125" style="2" customWidth="1"/>
    <col min="2825" max="2825" width="36.140625" style="2" customWidth="1"/>
    <col min="2826" max="2826" width="12.28515625" style="2" customWidth="1"/>
    <col min="2827" max="2827" width="14.5703125" style="2" customWidth="1"/>
    <col min="2828" max="2828" width="19.28515625" style="2" customWidth="1"/>
    <col min="2829" max="2829" width="11.7109375" style="2" customWidth="1"/>
    <col min="2830" max="2830" width="8.7109375" style="2" customWidth="1"/>
    <col min="2831" max="2831" width="11.7109375" style="2" customWidth="1"/>
    <col min="2832" max="2832" width="16.5703125" style="2" customWidth="1"/>
    <col min="2833" max="2833" width="11.42578125" style="2" customWidth="1"/>
    <col min="2834" max="2834" width="5.85546875" style="2" customWidth="1"/>
    <col min="2835" max="2835" width="12.5703125" style="2" customWidth="1"/>
    <col min="2836" max="2836" width="18.7109375" style="2" bestFit="1" customWidth="1"/>
    <col min="2837" max="2837" width="11.5703125" style="2" bestFit="1" customWidth="1"/>
    <col min="2838" max="2838" width="11.85546875" style="2" bestFit="1" customWidth="1"/>
    <col min="2839" max="3079" width="9.140625" style="2"/>
    <col min="3080" max="3080" width="4.5703125" style="2" customWidth="1"/>
    <col min="3081" max="3081" width="36.140625" style="2" customWidth="1"/>
    <col min="3082" max="3082" width="12.28515625" style="2" customWidth="1"/>
    <col min="3083" max="3083" width="14.5703125" style="2" customWidth="1"/>
    <col min="3084" max="3084" width="19.28515625" style="2" customWidth="1"/>
    <col min="3085" max="3085" width="11.7109375" style="2" customWidth="1"/>
    <col min="3086" max="3086" width="8.7109375" style="2" customWidth="1"/>
    <col min="3087" max="3087" width="11.7109375" style="2" customWidth="1"/>
    <col min="3088" max="3088" width="16.5703125" style="2" customWidth="1"/>
    <col min="3089" max="3089" width="11.42578125" style="2" customWidth="1"/>
    <col min="3090" max="3090" width="5.85546875" style="2" customWidth="1"/>
    <col min="3091" max="3091" width="12.5703125" style="2" customWidth="1"/>
    <col min="3092" max="3092" width="18.7109375" style="2" bestFit="1" customWidth="1"/>
    <col min="3093" max="3093" width="11.5703125" style="2" bestFit="1" customWidth="1"/>
    <col min="3094" max="3094" width="11.85546875" style="2" bestFit="1" customWidth="1"/>
    <col min="3095" max="3335" width="9.140625" style="2"/>
    <col min="3336" max="3336" width="4.5703125" style="2" customWidth="1"/>
    <col min="3337" max="3337" width="36.140625" style="2" customWidth="1"/>
    <col min="3338" max="3338" width="12.28515625" style="2" customWidth="1"/>
    <col min="3339" max="3339" width="14.5703125" style="2" customWidth="1"/>
    <col min="3340" max="3340" width="19.28515625" style="2" customWidth="1"/>
    <col min="3341" max="3341" width="11.7109375" style="2" customWidth="1"/>
    <col min="3342" max="3342" width="8.7109375" style="2" customWidth="1"/>
    <col min="3343" max="3343" width="11.7109375" style="2" customWidth="1"/>
    <col min="3344" max="3344" width="16.5703125" style="2" customWidth="1"/>
    <col min="3345" max="3345" width="11.42578125" style="2" customWidth="1"/>
    <col min="3346" max="3346" width="5.85546875" style="2" customWidth="1"/>
    <col min="3347" max="3347" width="12.5703125" style="2" customWidth="1"/>
    <col min="3348" max="3348" width="18.7109375" style="2" bestFit="1" customWidth="1"/>
    <col min="3349" max="3349" width="11.5703125" style="2" bestFit="1" customWidth="1"/>
    <col min="3350" max="3350" width="11.85546875" style="2" bestFit="1" customWidth="1"/>
    <col min="3351" max="3591" width="9.140625" style="2"/>
    <col min="3592" max="3592" width="4.5703125" style="2" customWidth="1"/>
    <col min="3593" max="3593" width="36.140625" style="2" customWidth="1"/>
    <col min="3594" max="3594" width="12.28515625" style="2" customWidth="1"/>
    <col min="3595" max="3595" width="14.5703125" style="2" customWidth="1"/>
    <col min="3596" max="3596" width="19.28515625" style="2" customWidth="1"/>
    <col min="3597" max="3597" width="11.7109375" style="2" customWidth="1"/>
    <col min="3598" max="3598" width="8.7109375" style="2" customWidth="1"/>
    <col min="3599" max="3599" width="11.7109375" style="2" customWidth="1"/>
    <col min="3600" max="3600" width="16.5703125" style="2" customWidth="1"/>
    <col min="3601" max="3601" width="11.42578125" style="2" customWidth="1"/>
    <col min="3602" max="3602" width="5.85546875" style="2" customWidth="1"/>
    <col min="3603" max="3603" width="12.5703125" style="2" customWidth="1"/>
    <col min="3604" max="3604" width="18.7109375" style="2" bestFit="1" customWidth="1"/>
    <col min="3605" max="3605" width="11.5703125" style="2" bestFit="1" customWidth="1"/>
    <col min="3606" max="3606" width="11.85546875" style="2" bestFit="1" customWidth="1"/>
    <col min="3607" max="3847" width="9.140625" style="2"/>
    <col min="3848" max="3848" width="4.5703125" style="2" customWidth="1"/>
    <col min="3849" max="3849" width="36.140625" style="2" customWidth="1"/>
    <col min="3850" max="3850" width="12.28515625" style="2" customWidth="1"/>
    <col min="3851" max="3851" width="14.5703125" style="2" customWidth="1"/>
    <col min="3852" max="3852" width="19.28515625" style="2" customWidth="1"/>
    <col min="3853" max="3853" width="11.7109375" style="2" customWidth="1"/>
    <col min="3854" max="3854" width="8.7109375" style="2" customWidth="1"/>
    <col min="3855" max="3855" width="11.7109375" style="2" customWidth="1"/>
    <col min="3856" max="3856" width="16.5703125" style="2" customWidth="1"/>
    <col min="3857" max="3857" width="11.42578125" style="2" customWidth="1"/>
    <col min="3858" max="3858" width="5.85546875" style="2" customWidth="1"/>
    <col min="3859" max="3859" width="12.5703125" style="2" customWidth="1"/>
    <col min="3860" max="3860" width="18.7109375" style="2" bestFit="1" customWidth="1"/>
    <col min="3861" max="3861" width="11.5703125" style="2" bestFit="1" customWidth="1"/>
    <col min="3862" max="3862" width="11.85546875" style="2" bestFit="1" customWidth="1"/>
    <col min="3863" max="4103" width="9.140625" style="2"/>
    <col min="4104" max="4104" width="4.5703125" style="2" customWidth="1"/>
    <col min="4105" max="4105" width="36.140625" style="2" customWidth="1"/>
    <col min="4106" max="4106" width="12.28515625" style="2" customWidth="1"/>
    <col min="4107" max="4107" width="14.5703125" style="2" customWidth="1"/>
    <col min="4108" max="4108" width="19.28515625" style="2" customWidth="1"/>
    <col min="4109" max="4109" width="11.7109375" style="2" customWidth="1"/>
    <col min="4110" max="4110" width="8.7109375" style="2" customWidth="1"/>
    <col min="4111" max="4111" width="11.7109375" style="2" customWidth="1"/>
    <col min="4112" max="4112" width="16.5703125" style="2" customWidth="1"/>
    <col min="4113" max="4113" width="11.42578125" style="2" customWidth="1"/>
    <col min="4114" max="4114" width="5.85546875" style="2" customWidth="1"/>
    <col min="4115" max="4115" width="12.5703125" style="2" customWidth="1"/>
    <col min="4116" max="4116" width="18.7109375" style="2" bestFit="1" customWidth="1"/>
    <col min="4117" max="4117" width="11.5703125" style="2" bestFit="1" customWidth="1"/>
    <col min="4118" max="4118" width="11.85546875" style="2" bestFit="1" customWidth="1"/>
    <col min="4119" max="4359" width="9.140625" style="2"/>
    <col min="4360" max="4360" width="4.5703125" style="2" customWidth="1"/>
    <col min="4361" max="4361" width="36.140625" style="2" customWidth="1"/>
    <col min="4362" max="4362" width="12.28515625" style="2" customWidth="1"/>
    <col min="4363" max="4363" width="14.5703125" style="2" customWidth="1"/>
    <col min="4364" max="4364" width="19.28515625" style="2" customWidth="1"/>
    <col min="4365" max="4365" width="11.7109375" style="2" customWidth="1"/>
    <col min="4366" max="4366" width="8.7109375" style="2" customWidth="1"/>
    <col min="4367" max="4367" width="11.7109375" style="2" customWidth="1"/>
    <col min="4368" max="4368" width="16.5703125" style="2" customWidth="1"/>
    <col min="4369" max="4369" width="11.42578125" style="2" customWidth="1"/>
    <col min="4370" max="4370" width="5.85546875" style="2" customWidth="1"/>
    <col min="4371" max="4371" width="12.5703125" style="2" customWidth="1"/>
    <col min="4372" max="4372" width="18.7109375" style="2" bestFit="1" customWidth="1"/>
    <col min="4373" max="4373" width="11.5703125" style="2" bestFit="1" customWidth="1"/>
    <col min="4374" max="4374" width="11.85546875" style="2" bestFit="1" customWidth="1"/>
    <col min="4375" max="4615" width="9.140625" style="2"/>
    <col min="4616" max="4616" width="4.5703125" style="2" customWidth="1"/>
    <col min="4617" max="4617" width="36.140625" style="2" customWidth="1"/>
    <col min="4618" max="4618" width="12.28515625" style="2" customWidth="1"/>
    <col min="4619" max="4619" width="14.5703125" style="2" customWidth="1"/>
    <col min="4620" max="4620" width="19.28515625" style="2" customWidth="1"/>
    <col min="4621" max="4621" width="11.7109375" style="2" customWidth="1"/>
    <col min="4622" max="4622" width="8.7109375" style="2" customWidth="1"/>
    <col min="4623" max="4623" width="11.7109375" style="2" customWidth="1"/>
    <col min="4624" max="4624" width="16.5703125" style="2" customWidth="1"/>
    <col min="4625" max="4625" width="11.42578125" style="2" customWidth="1"/>
    <col min="4626" max="4626" width="5.85546875" style="2" customWidth="1"/>
    <col min="4627" max="4627" width="12.5703125" style="2" customWidth="1"/>
    <col min="4628" max="4628" width="18.7109375" style="2" bestFit="1" customWidth="1"/>
    <col min="4629" max="4629" width="11.5703125" style="2" bestFit="1" customWidth="1"/>
    <col min="4630" max="4630" width="11.85546875" style="2" bestFit="1" customWidth="1"/>
    <col min="4631" max="4871" width="9.140625" style="2"/>
    <col min="4872" max="4872" width="4.5703125" style="2" customWidth="1"/>
    <col min="4873" max="4873" width="36.140625" style="2" customWidth="1"/>
    <col min="4874" max="4874" width="12.28515625" style="2" customWidth="1"/>
    <col min="4875" max="4875" width="14.5703125" style="2" customWidth="1"/>
    <col min="4876" max="4876" width="19.28515625" style="2" customWidth="1"/>
    <col min="4877" max="4877" width="11.7109375" style="2" customWidth="1"/>
    <col min="4878" max="4878" width="8.7109375" style="2" customWidth="1"/>
    <col min="4879" max="4879" width="11.7109375" style="2" customWidth="1"/>
    <col min="4880" max="4880" width="16.5703125" style="2" customWidth="1"/>
    <col min="4881" max="4881" width="11.42578125" style="2" customWidth="1"/>
    <col min="4882" max="4882" width="5.85546875" style="2" customWidth="1"/>
    <col min="4883" max="4883" width="12.5703125" style="2" customWidth="1"/>
    <col min="4884" max="4884" width="18.7109375" style="2" bestFit="1" customWidth="1"/>
    <col min="4885" max="4885" width="11.5703125" style="2" bestFit="1" customWidth="1"/>
    <col min="4886" max="4886" width="11.85546875" style="2" bestFit="1" customWidth="1"/>
    <col min="4887" max="5127" width="9.140625" style="2"/>
    <col min="5128" max="5128" width="4.5703125" style="2" customWidth="1"/>
    <col min="5129" max="5129" width="36.140625" style="2" customWidth="1"/>
    <col min="5130" max="5130" width="12.28515625" style="2" customWidth="1"/>
    <col min="5131" max="5131" width="14.5703125" style="2" customWidth="1"/>
    <col min="5132" max="5132" width="19.28515625" style="2" customWidth="1"/>
    <col min="5133" max="5133" width="11.7109375" style="2" customWidth="1"/>
    <col min="5134" max="5134" width="8.7109375" style="2" customWidth="1"/>
    <col min="5135" max="5135" width="11.7109375" style="2" customWidth="1"/>
    <col min="5136" max="5136" width="16.5703125" style="2" customWidth="1"/>
    <col min="5137" max="5137" width="11.42578125" style="2" customWidth="1"/>
    <col min="5138" max="5138" width="5.85546875" style="2" customWidth="1"/>
    <col min="5139" max="5139" width="12.5703125" style="2" customWidth="1"/>
    <col min="5140" max="5140" width="18.7109375" style="2" bestFit="1" customWidth="1"/>
    <col min="5141" max="5141" width="11.5703125" style="2" bestFit="1" customWidth="1"/>
    <col min="5142" max="5142" width="11.85546875" style="2" bestFit="1" customWidth="1"/>
    <col min="5143" max="5383" width="9.140625" style="2"/>
    <col min="5384" max="5384" width="4.5703125" style="2" customWidth="1"/>
    <col min="5385" max="5385" width="36.140625" style="2" customWidth="1"/>
    <col min="5386" max="5386" width="12.28515625" style="2" customWidth="1"/>
    <col min="5387" max="5387" width="14.5703125" style="2" customWidth="1"/>
    <col min="5388" max="5388" width="19.28515625" style="2" customWidth="1"/>
    <col min="5389" max="5389" width="11.7109375" style="2" customWidth="1"/>
    <col min="5390" max="5390" width="8.7109375" style="2" customWidth="1"/>
    <col min="5391" max="5391" width="11.7109375" style="2" customWidth="1"/>
    <col min="5392" max="5392" width="16.5703125" style="2" customWidth="1"/>
    <col min="5393" max="5393" width="11.42578125" style="2" customWidth="1"/>
    <col min="5394" max="5394" width="5.85546875" style="2" customWidth="1"/>
    <col min="5395" max="5395" width="12.5703125" style="2" customWidth="1"/>
    <col min="5396" max="5396" width="18.7109375" style="2" bestFit="1" customWidth="1"/>
    <col min="5397" max="5397" width="11.5703125" style="2" bestFit="1" customWidth="1"/>
    <col min="5398" max="5398" width="11.85546875" style="2" bestFit="1" customWidth="1"/>
    <col min="5399" max="5639" width="9.140625" style="2"/>
    <col min="5640" max="5640" width="4.5703125" style="2" customWidth="1"/>
    <col min="5641" max="5641" width="36.140625" style="2" customWidth="1"/>
    <col min="5642" max="5642" width="12.28515625" style="2" customWidth="1"/>
    <col min="5643" max="5643" width="14.5703125" style="2" customWidth="1"/>
    <col min="5644" max="5644" width="19.28515625" style="2" customWidth="1"/>
    <col min="5645" max="5645" width="11.7109375" style="2" customWidth="1"/>
    <col min="5646" max="5646" width="8.7109375" style="2" customWidth="1"/>
    <col min="5647" max="5647" width="11.7109375" style="2" customWidth="1"/>
    <col min="5648" max="5648" width="16.5703125" style="2" customWidth="1"/>
    <col min="5649" max="5649" width="11.42578125" style="2" customWidth="1"/>
    <col min="5650" max="5650" width="5.85546875" style="2" customWidth="1"/>
    <col min="5651" max="5651" width="12.5703125" style="2" customWidth="1"/>
    <col min="5652" max="5652" width="18.7109375" style="2" bestFit="1" customWidth="1"/>
    <col min="5653" max="5653" width="11.5703125" style="2" bestFit="1" customWidth="1"/>
    <col min="5654" max="5654" width="11.85546875" style="2" bestFit="1" customWidth="1"/>
    <col min="5655" max="5895" width="9.140625" style="2"/>
    <col min="5896" max="5896" width="4.5703125" style="2" customWidth="1"/>
    <col min="5897" max="5897" width="36.140625" style="2" customWidth="1"/>
    <col min="5898" max="5898" width="12.28515625" style="2" customWidth="1"/>
    <col min="5899" max="5899" width="14.5703125" style="2" customWidth="1"/>
    <col min="5900" max="5900" width="19.28515625" style="2" customWidth="1"/>
    <col min="5901" max="5901" width="11.7109375" style="2" customWidth="1"/>
    <col min="5902" max="5902" width="8.7109375" style="2" customWidth="1"/>
    <col min="5903" max="5903" width="11.7109375" style="2" customWidth="1"/>
    <col min="5904" max="5904" width="16.5703125" style="2" customWidth="1"/>
    <col min="5905" max="5905" width="11.42578125" style="2" customWidth="1"/>
    <col min="5906" max="5906" width="5.85546875" style="2" customWidth="1"/>
    <col min="5907" max="5907" width="12.5703125" style="2" customWidth="1"/>
    <col min="5908" max="5908" width="18.7109375" style="2" bestFit="1" customWidth="1"/>
    <col min="5909" max="5909" width="11.5703125" style="2" bestFit="1" customWidth="1"/>
    <col min="5910" max="5910" width="11.85546875" style="2" bestFit="1" customWidth="1"/>
    <col min="5911" max="6151" width="9.140625" style="2"/>
    <col min="6152" max="6152" width="4.5703125" style="2" customWidth="1"/>
    <col min="6153" max="6153" width="36.140625" style="2" customWidth="1"/>
    <col min="6154" max="6154" width="12.28515625" style="2" customWidth="1"/>
    <col min="6155" max="6155" width="14.5703125" style="2" customWidth="1"/>
    <col min="6156" max="6156" width="19.28515625" style="2" customWidth="1"/>
    <col min="6157" max="6157" width="11.7109375" style="2" customWidth="1"/>
    <col min="6158" max="6158" width="8.7109375" style="2" customWidth="1"/>
    <col min="6159" max="6159" width="11.7109375" style="2" customWidth="1"/>
    <col min="6160" max="6160" width="16.5703125" style="2" customWidth="1"/>
    <col min="6161" max="6161" width="11.42578125" style="2" customWidth="1"/>
    <col min="6162" max="6162" width="5.85546875" style="2" customWidth="1"/>
    <col min="6163" max="6163" width="12.5703125" style="2" customWidth="1"/>
    <col min="6164" max="6164" width="18.7109375" style="2" bestFit="1" customWidth="1"/>
    <col min="6165" max="6165" width="11.5703125" style="2" bestFit="1" customWidth="1"/>
    <col min="6166" max="6166" width="11.85546875" style="2" bestFit="1" customWidth="1"/>
    <col min="6167" max="6407" width="9.140625" style="2"/>
    <col min="6408" max="6408" width="4.5703125" style="2" customWidth="1"/>
    <col min="6409" max="6409" width="36.140625" style="2" customWidth="1"/>
    <col min="6410" max="6410" width="12.28515625" style="2" customWidth="1"/>
    <col min="6411" max="6411" width="14.5703125" style="2" customWidth="1"/>
    <col min="6412" max="6412" width="19.28515625" style="2" customWidth="1"/>
    <col min="6413" max="6413" width="11.7109375" style="2" customWidth="1"/>
    <col min="6414" max="6414" width="8.7109375" style="2" customWidth="1"/>
    <col min="6415" max="6415" width="11.7109375" style="2" customWidth="1"/>
    <col min="6416" max="6416" width="16.5703125" style="2" customWidth="1"/>
    <col min="6417" max="6417" width="11.42578125" style="2" customWidth="1"/>
    <col min="6418" max="6418" width="5.85546875" style="2" customWidth="1"/>
    <col min="6419" max="6419" width="12.5703125" style="2" customWidth="1"/>
    <col min="6420" max="6420" width="18.7109375" style="2" bestFit="1" customWidth="1"/>
    <col min="6421" max="6421" width="11.5703125" style="2" bestFit="1" customWidth="1"/>
    <col min="6422" max="6422" width="11.85546875" style="2" bestFit="1" customWidth="1"/>
    <col min="6423" max="6663" width="9.140625" style="2"/>
    <col min="6664" max="6664" width="4.5703125" style="2" customWidth="1"/>
    <col min="6665" max="6665" width="36.140625" style="2" customWidth="1"/>
    <col min="6666" max="6666" width="12.28515625" style="2" customWidth="1"/>
    <col min="6667" max="6667" width="14.5703125" style="2" customWidth="1"/>
    <col min="6668" max="6668" width="19.28515625" style="2" customWidth="1"/>
    <col min="6669" max="6669" width="11.7109375" style="2" customWidth="1"/>
    <col min="6670" max="6670" width="8.7109375" style="2" customWidth="1"/>
    <col min="6671" max="6671" width="11.7109375" style="2" customWidth="1"/>
    <col min="6672" max="6672" width="16.5703125" style="2" customWidth="1"/>
    <col min="6673" max="6673" width="11.42578125" style="2" customWidth="1"/>
    <col min="6674" max="6674" width="5.85546875" style="2" customWidth="1"/>
    <col min="6675" max="6675" width="12.5703125" style="2" customWidth="1"/>
    <col min="6676" max="6676" width="18.7109375" style="2" bestFit="1" customWidth="1"/>
    <col min="6677" max="6677" width="11.5703125" style="2" bestFit="1" customWidth="1"/>
    <col min="6678" max="6678" width="11.85546875" style="2" bestFit="1" customWidth="1"/>
    <col min="6679" max="6919" width="9.140625" style="2"/>
    <col min="6920" max="6920" width="4.5703125" style="2" customWidth="1"/>
    <col min="6921" max="6921" width="36.140625" style="2" customWidth="1"/>
    <col min="6922" max="6922" width="12.28515625" style="2" customWidth="1"/>
    <col min="6923" max="6923" width="14.5703125" style="2" customWidth="1"/>
    <col min="6924" max="6924" width="19.28515625" style="2" customWidth="1"/>
    <col min="6925" max="6925" width="11.7109375" style="2" customWidth="1"/>
    <col min="6926" max="6926" width="8.7109375" style="2" customWidth="1"/>
    <col min="6927" max="6927" width="11.7109375" style="2" customWidth="1"/>
    <col min="6928" max="6928" width="16.5703125" style="2" customWidth="1"/>
    <col min="6929" max="6929" width="11.42578125" style="2" customWidth="1"/>
    <col min="6930" max="6930" width="5.85546875" style="2" customWidth="1"/>
    <col min="6931" max="6931" width="12.5703125" style="2" customWidth="1"/>
    <col min="6932" max="6932" width="18.7109375" style="2" bestFit="1" customWidth="1"/>
    <col min="6933" max="6933" width="11.5703125" style="2" bestFit="1" customWidth="1"/>
    <col min="6934" max="6934" width="11.85546875" style="2" bestFit="1" customWidth="1"/>
    <col min="6935" max="7175" width="9.140625" style="2"/>
    <col min="7176" max="7176" width="4.5703125" style="2" customWidth="1"/>
    <col min="7177" max="7177" width="36.140625" style="2" customWidth="1"/>
    <col min="7178" max="7178" width="12.28515625" style="2" customWidth="1"/>
    <col min="7179" max="7179" width="14.5703125" style="2" customWidth="1"/>
    <col min="7180" max="7180" width="19.28515625" style="2" customWidth="1"/>
    <col min="7181" max="7181" width="11.7109375" style="2" customWidth="1"/>
    <col min="7182" max="7182" width="8.7109375" style="2" customWidth="1"/>
    <col min="7183" max="7183" width="11.7109375" style="2" customWidth="1"/>
    <col min="7184" max="7184" width="16.5703125" style="2" customWidth="1"/>
    <col min="7185" max="7185" width="11.42578125" style="2" customWidth="1"/>
    <col min="7186" max="7186" width="5.85546875" style="2" customWidth="1"/>
    <col min="7187" max="7187" width="12.5703125" style="2" customWidth="1"/>
    <col min="7188" max="7188" width="18.7109375" style="2" bestFit="1" customWidth="1"/>
    <col min="7189" max="7189" width="11.5703125" style="2" bestFit="1" customWidth="1"/>
    <col min="7190" max="7190" width="11.85546875" style="2" bestFit="1" customWidth="1"/>
    <col min="7191" max="7431" width="9.140625" style="2"/>
    <col min="7432" max="7432" width="4.5703125" style="2" customWidth="1"/>
    <col min="7433" max="7433" width="36.140625" style="2" customWidth="1"/>
    <col min="7434" max="7434" width="12.28515625" style="2" customWidth="1"/>
    <col min="7435" max="7435" width="14.5703125" style="2" customWidth="1"/>
    <col min="7436" max="7436" width="19.28515625" style="2" customWidth="1"/>
    <col min="7437" max="7437" width="11.7109375" style="2" customWidth="1"/>
    <col min="7438" max="7438" width="8.7109375" style="2" customWidth="1"/>
    <col min="7439" max="7439" width="11.7109375" style="2" customWidth="1"/>
    <col min="7440" max="7440" width="16.5703125" style="2" customWidth="1"/>
    <col min="7441" max="7441" width="11.42578125" style="2" customWidth="1"/>
    <col min="7442" max="7442" width="5.85546875" style="2" customWidth="1"/>
    <col min="7443" max="7443" width="12.5703125" style="2" customWidth="1"/>
    <col min="7444" max="7444" width="18.7109375" style="2" bestFit="1" customWidth="1"/>
    <col min="7445" max="7445" width="11.5703125" style="2" bestFit="1" customWidth="1"/>
    <col min="7446" max="7446" width="11.85546875" style="2" bestFit="1" customWidth="1"/>
    <col min="7447" max="7687" width="9.140625" style="2"/>
    <col min="7688" max="7688" width="4.5703125" style="2" customWidth="1"/>
    <col min="7689" max="7689" width="36.140625" style="2" customWidth="1"/>
    <col min="7690" max="7690" width="12.28515625" style="2" customWidth="1"/>
    <col min="7691" max="7691" width="14.5703125" style="2" customWidth="1"/>
    <col min="7692" max="7692" width="19.28515625" style="2" customWidth="1"/>
    <col min="7693" max="7693" width="11.7109375" style="2" customWidth="1"/>
    <col min="7694" max="7694" width="8.7109375" style="2" customWidth="1"/>
    <col min="7695" max="7695" width="11.7109375" style="2" customWidth="1"/>
    <col min="7696" max="7696" width="16.5703125" style="2" customWidth="1"/>
    <col min="7697" max="7697" width="11.42578125" style="2" customWidth="1"/>
    <col min="7698" max="7698" width="5.85546875" style="2" customWidth="1"/>
    <col min="7699" max="7699" width="12.5703125" style="2" customWidth="1"/>
    <col min="7700" max="7700" width="18.7109375" style="2" bestFit="1" customWidth="1"/>
    <col min="7701" max="7701" width="11.5703125" style="2" bestFit="1" customWidth="1"/>
    <col min="7702" max="7702" width="11.85546875" style="2" bestFit="1" customWidth="1"/>
    <col min="7703" max="7943" width="9.140625" style="2"/>
    <col min="7944" max="7944" width="4.5703125" style="2" customWidth="1"/>
    <col min="7945" max="7945" width="36.140625" style="2" customWidth="1"/>
    <col min="7946" max="7946" width="12.28515625" style="2" customWidth="1"/>
    <col min="7947" max="7947" width="14.5703125" style="2" customWidth="1"/>
    <col min="7948" max="7948" width="19.28515625" style="2" customWidth="1"/>
    <col min="7949" max="7949" width="11.7109375" style="2" customWidth="1"/>
    <col min="7950" max="7950" width="8.7109375" style="2" customWidth="1"/>
    <col min="7951" max="7951" width="11.7109375" style="2" customWidth="1"/>
    <col min="7952" max="7952" width="16.5703125" style="2" customWidth="1"/>
    <col min="7953" max="7953" width="11.42578125" style="2" customWidth="1"/>
    <col min="7954" max="7954" width="5.85546875" style="2" customWidth="1"/>
    <col min="7955" max="7955" width="12.5703125" style="2" customWidth="1"/>
    <col min="7956" max="7956" width="18.7109375" style="2" bestFit="1" customWidth="1"/>
    <col min="7957" max="7957" width="11.5703125" style="2" bestFit="1" customWidth="1"/>
    <col min="7958" max="7958" width="11.85546875" style="2" bestFit="1" customWidth="1"/>
    <col min="7959" max="8199" width="9.140625" style="2"/>
    <col min="8200" max="8200" width="4.5703125" style="2" customWidth="1"/>
    <col min="8201" max="8201" width="36.140625" style="2" customWidth="1"/>
    <col min="8202" max="8202" width="12.28515625" style="2" customWidth="1"/>
    <col min="8203" max="8203" width="14.5703125" style="2" customWidth="1"/>
    <col min="8204" max="8204" width="19.28515625" style="2" customWidth="1"/>
    <col min="8205" max="8205" width="11.7109375" style="2" customWidth="1"/>
    <col min="8206" max="8206" width="8.7109375" style="2" customWidth="1"/>
    <col min="8207" max="8207" width="11.7109375" style="2" customWidth="1"/>
    <col min="8208" max="8208" width="16.5703125" style="2" customWidth="1"/>
    <col min="8209" max="8209" width="11.42578125" style="2" customWidth="1"/>
    <col min="8210" max="8210" width="5.85546875" style="2" customWidth="1"/>
    <col min="8211" max="8211" width="12.5703125" style="2" customWidth="1"/>
    <col min="8212" max="8212" width="18.7109375" style="2" bestFit="1" customWidth="1"/>
    <col min="8213" max="8213" width="11.5703125" style="2" bestFit="1" customWidth="1"/>
    <col min="8214" max="8214" width="11.85546875" style="2" bestFit="1" customWidth="1"/>
    <col min="8215" max="8455" width="9.140625" style="2"/>
    <col min="8456" max="8456" width="4.5703125" style="2" customWidth="1"/>
    <col min="8457" max="8457" width="36.140625" style="2" customWidth="1"/>
    <col min="8458" max="8458" width="12.28515625" style="2" customWidth="1"/>
    <col min="8459" max="8459" width="14.5703125" style="2" customWidth="1"/>
    <col min="8460" max="8460" width="19.28515625" style="2" customWidth="1"/>
    <col min="8461" max="8461" width="11.7109375" style="2" customWidth="1"/>
    <col min="8462" max="8462" width="8.7109375" style="2" customWidth="1"/>
    <col min="8463" max="8463" width="11.7109375" style="2" customWidth="1"/>
    <col min="8464" max="8464" width="16.5703125" style="2" customWidth="1"/>
    <col min="8465" max="8465" width="11.42578125" style="2" customWidth="1"/>
    <col min="8466" max="8466" width="5.85546875" style="2" customWidth="1"/>
    <col min="8467" max="8467" width="12.5703125" style="2" customWidth="1"/>
    <col min="8468" max="8468" width="18.7109375" style="2" bestFit="1" customWidth="1"/>
    <col min="8469" max="8469" width="11.5703125" style="2" bestFit="1" customWidth="1"/>
    <col min="8470" max="8470" width="11.85546875" style="2" bestFit="1" customWidth="1"/>
    <col min="8471" max="8711" width="9.140625" style="2"/>
    <col min="8712" max="8712" width="4.5703125" style="2" customWidth="1"/>
    <col min="8713" max="8713" width="36.140625" style="2" customWidth="1"/>
    <col min="8714" max="8714" width="12.28515625" style="2" customWidth="1"/>
    <col min="8715" max="8715" width="14.5703125" style="2" customWidth="1"/>
    <col min="8716" max="8716" width="19.28515625" style="2" customWidth="1"/>
    <col min="8717" max="8717" width="11.7109375" style="2" customWidth="1"/>
    <col min="8718" max="8718" width="8.7109375" style="2" customWidth="1"/>
    <col min="8719" max="8719" width="11.7109375" style="2" customWidth="1"/>
    <col min="8720" max="8720" width="16.5703125" style="2" customWidth="1"/>
    <col min="8721" max="8721" width="11.42578125" style="2" customWidth="1"/>
    <col min="8722" max="8722" width="5.85546875" style="2" customWidth="1"/>
    <col min="8723" max="8723" width="12.5703125" style="2" customWidth="1"/>
    <col min="8724" max="8724" width="18.7109375" style="2" bestFit="1" customWidth="1"/>
    <col min="8725" max="8725" width="11.5703125" style="2" bestFit="1" customWidth="1"/>
    <col min="8726" max="8726" width="11.85546875" style="2" bestFit="1" customWidth="1"/>
    <col min="8727" max="8967" width="9.140625" style="2"/>
    <col min="8968" max="8968" width="4.5703125" style="2" customWidth="1"/>
    <col min="8969" max="8969" width="36.140625" style="2" customWidth="1"/>
    <col min="8970" max="8970" width="12.28515625" style="2" customWidth="1"/>
    <col min="8971" max="8971" width="14.5703125" style="2" customWidth="1"/>
    <col min="8972" max="8972" width="19.28515625" style="2" customWidth="1"/>
    <col min="8973" max="8973" width="11.7109375" style="2" customWidth="1"/>
    <col min="8974" max="8974" width="8.7109375" style="2" customWidth="1"/>
    <col min="8975" max="8975" width="11.7109375" style="2" customWidth="1"/>
    <col min="8976" max="8976" width="16.5703125" style="2" customWidth="1"/>
    <col min="8977" max="8977" width="11.42578125" style="2" customWidth="1"/>
    <col min="8978" max="8978" width="5.85546875" style="2" customWidth="1"/>
    <col min="8979" max="8979" width="12.5703125" style="2" customWidth="1"/>
    <col min="8980" max="8980" width="18.7109375" style="2" bestFit="1" customWidth="1"/>
    <col min="8981" max="8981" width="11.5703125" style="2" bestFit="1" customWidth="1"/>
    <col min="8982" max="8982" width="11.85546875" style="2" bestFit="1" customWidth="1"/>
    <col min="8983" max="9223" width="9.140625" style="2"/>
    <col min="9224" max="9224" width="4.5703125" style="2" customWidth="1"/>
    <col min="9225" max="9225" width="36.140625" style="2" customWidth="1"/>
    <col min="9226" max="9226" width="12.28515625" style="2" customWidth="1"/>
    <col min="9227" max="9227" width="14.5703125" style="2" customWidth="1"/>
    <col min="9228" max="9228" width="19.28515625" style="2" customWidth="1"/>
    <col min="9229" max="9229" width="11.7109375" style="2" customWidth="1"/>
    <col min="9230" max="9230" width="8.7109375" style="2" customWidth="1"/>
    <col min="9231" max="9231" width="11.7109375" style="2" customWidth="1"/>
    <col min="9232" max="9232" width="16.5703125" style="2" customWidth="1"/>
    <col min="9233" max="9233" width="11.42578125" style="2" customWidth="1"/>
    <col min="9234" max="9234" width="5.85546875" style="2" customWidth="1"/>
    <col min="9235" max="9235" width="12.5703125" style="2" customWidth="1"/>
    <col min="9236" max="9236" width="18.7109375" style="2" bestFit="1" customWidth="1"/>
    <col min="9237" max="9237" width="11.5703125" style="2" bestFit="1" customWidth="1"/>
    <col min="9238" max="9238" width="11.85546875" style="2" bestFit="1" customWidth="1"/>
    <col min="9239" max="9479" width="9.140625" style="2"/>
    <col min="9480" max="9480" width="4.5703125" style="2" customWidth="1"/>
    <col min="9481" max="9481" width="36.140625" style="2" customWidth="1"/>
    <col min="9482" max="9482" width="12.28515625" style="2" customWidth="1"/>
    <col min="9483" max="9483" width="14.5703125" style="2" customWidth="1"/>
    <col min="9484" max="9484" width="19.28515625" style="2" customWidth="1"/>
    <col min="9485" max="9485" width="11.7109375" style="2" customWidth="1"/>
    <col min="9486" max="9486" width="8.7109375" style="2" customWidth="1"/>
    <col min="9487" max="9487" width="11.7109375" style="2" customWidth="1"/>
    <col min="9488" max="9488" width="16.5703125" style="2" customWidth="1"/>
    <col min="9489" max="9489" width="11.42578125" style="2" customWidth="1"/>
    <col min="9490" max="9490" width="5.85546875" style="2" customWidth="1"/>
    <col min="9491" max="9491" width="12.5703125" style="2" customWidth="1"/>
    <col min="9492" max="9492" width="18.7109375" style="2" bestFit="1" customWidth="1"/>
    <col min="9493" max="9493" width="11.5703125" style="2" bestFit="1" customWidth="1"/>
    <col min="9494" max="9494" width="11.85546875" style="2" bestFit="1" customWidth="1"/>
    <col min="9495" max="9735" width="9.140625" style="2"/>
    <col min="9736" max="9736" width="4.5703125" style="2" customWidth="1"/>
    <col min="9737" max="9737" width="36.140625" style="2" customWidth="1"/>
    <col min="9738" max="9738" width="12.28515625" style="2" customWidth="1"/>
    <col min="9739" max="9739" width="14.5703125" style="2" customWidth="1"/>
    <col min="9740" max="9740" width="19.28515625" style="2" customWidth="1"/>
    <col min="9741" max="9741" width="11.7109375" style="2" customWidth="1"/>
    <col min="9742" max="9742" width="8.7109375" style="2" customWidth="1"/>
    <col min="9743" max="9743" width="11.7109375" style="2" customWidth="1"/>
    <col min="9744" max="9744" width="16.5703125" style="2" customWidth="1"/>
    <col min="9745" max="9745" width="11.42578125" style="2" customWidth="1"/>
    <col min="9746" max="9746" width="5.85546875" style="2" customWidth="1"/>
    <col min="9747" max="9747" width="12.5703125" style="2" customWidth="1"/>
    <col min="9748" max="9748" width="18.7109375" style="2" bestFit="1" customWidth="1"/>
    <col min="9749" max="9749" width="11.5703125" style="2" bestFit="1" customWidth="1"/>
    <col min="9750" max="9750" width="11.85546875" style="2" bestFit="1" customWidth="1"/>
    <col min="9751" max="9991" width="9.140625" style="2"/>
    <col min="9992" max="9992" width="4.5703125" style="2" customWidth="1"/>
    <col min="9993" max="9993" width="36.140625" style="2" customWidth="1"/>
    <col min="9994" max="9994" width="12.28515625" style="2" customWidth="1"/>
    <col min="9995" max="9995" width="14.5703125" style="2" customWidth="1"/>
    <col min="9996" max="9996" width="19.28515625" style="2" customWidth="1"/>
    <col min="9997" max="9997" width="11.7109375" style="2" customWidth="1"/>
    <col min="9998" max="9998" width="8.7109375" style="2" customWidth="1"/>
    <col min="9999" max="9999" width="11.7109375" style="2" customWidth="1"/>
    <col min="10000" max="10000" width="16.5703125" style="2" customWidth="1"/>
    <col min="10001" max="10001" width="11.42578125" style="2" customWidth="1"/>
    <col min="10002" max="10002" width="5.85546875" style="2" customWidth="1"/>
    <col min="10003" max="10003" width="12.5703125" style="2" customWidth="1"/>
    <col min="10004" max="10004" width="18.7109375" style="2" bestFit="1" customWidth="1"/>
    <col min="10005" max="10005" width="11.5703125" style="2" bestFit="1" customWidth="1"/>
    <col min="10006" max="10006" width="11.85546875" style="2" bestFit="1" customWidth="1"/>
    <col min="10007" max="10247" width="9.140625" style="2"/>
    <col min="10248" max="10248" width="4.5703125" style="2" customWidth="1"/>
    <col min="10249" max="10249" width="36.140625" style="2" customWidth="1"/>
    <col min="10250" max="10250" width="12.28515625" style="2" customWidth="1"/>
    <col min="10251" max="10251" width="14.5703125" style="2" customWidth="1"/>
    <col min="10252" max="10252" width="19.28515625" style="2" customWidth="1"/>
    <col min="10253" max="10253" width="11.7109375" style="2" customWidth="1"/>
    <col min="10254" max="10254" width="8.7109375" style="2" customWidth="1"/>
    <col min="10255" max="10255" width="11.7109375" style="2" customWidth="1"/>
    <col min="10256" max="10256" width="16.5703125" style="2" customWidth="1"/>
    <col min="10257" max="10257" width="11.42578125" style="2" customWidth="1"/>
    <col min="10258" max="10258" width="5.85546875" style="2" customWidth="1"/>
    <col min="10259" max="10259" width="12.5703125" style="2" customWidth="1"/>
    <col min="10260" max="10260" width="18.7109375" style="2" bestFit="1" customWidth="1"/>
    <col min="10261" max="10261" width="11.5703125" style="2" bestFit="1" customWidth="1"/>
    <col min="10262" max="10262" width="11.85546875" style="2" bestFit="1" customWidth="1"/>
    <col min="10263" max="10503" width="9.140625" style="2"/>
    <col min="10504" max="10504" width="4.5703125" style="2" customWidth="1"/>
    <col min="10505" max="10505" width="36.140625" style="2" customWidth="1"/>
    <col min="10506" max="10506" width="12.28515625" style="2" customWidth="1"/>
    <col min="10507" max="10507" width="14.5703125" style="2" customWidth="1"/>
    <col min="10508" max="10508" width="19.28515625" style="2" customWidth="1"/>
    <col min="10509" max="10509" width="11.7109375" style="2" customWidth="1"/>
    <col min="10510" max="10510" width="8.7109375" style="2" customWidth="1"/>
    <col min="10511" max="10511" width="11.7109375" style="2" customWidth="1"/>
    <col min="10512" max="10512" width="16.5703125" style="2" customWidth="1"/>
    <col min="10513" max="10513" width="11.42578125" style="2" customWidth="1"/>
    <col min="10514" max="10514" width="5.85546875" style="2" customWidth="1"/>
    <col min="10515" max="10515" width="12.5703125" style="2" customWidth="1"/>
    <col min="10516" max="10516" width="18.7109375" style="2" bestFit="1" customWidth="1"/>
    <col min="10517" max="10517" width="11.5703125" style="2" bestFit="1" customWidth="1"/>
    <col min="10518" max="10518" width="11.85546875" style="2" bestFit="1" customWidth="1"/>
    <col min="10519" max="10759" width="9.140625" style="2"/>
    <col min="10760" max="10760" width="4.5703125" style="2" customWidth="1"/>
    <col min="10761" max="10761" width="36.140625" style="2" customWidth="1"/>
    <col min="10762" max="10762" width="12.28515625" style="2" customWidth="1"/>
    <col min="10763" max="10763" width="14.5703125" style="2" customWidth="1"/>
    <col min="10764" max="10764" width="19.28515625" style="2" customWidth="1"/>
    <col min="10765" max="10765" width="11.7109375" style="2" customWidth="1"/>
    <col min="10766" max="10766" width="8.7109375" style="2" customWidth="1"/>
    <col min="10767" max="10767" width="11.7109375" style="2" customWidth="1"/>
    <col min="10768" max="10768" width="16.5703125" style="2" customWidth="1"/>
    <col min="10769" max="10769" width="11.42578125" style="2" customWidth="1"/>
    <col min="10770" max="10770" width="5.85546875" style="2" customWidth="1"/>
    <col min="10771" max="10771" width="12.5703125" style="2" customWidth="1"/>
    <col min="10772" max="10772" width="18.7109375" style="2" bestFit="1" customWidth="1"/>
    <col min="10773" max="10773" width="11.5703125" style="2" bestFit="1" customWidth="1"/>
    <col min="10774" max="10774" width="11.85546875" style="2" bestFit="1" customWidth="1"/>
    <col min="10775" max="11015" width="9.140625" style="2"/>
    <col min="11016" max="11016" width="4.5703125" style="2" customWidth="1"/>
    <col min="11017" max="11017" width="36.140625" style="2" customWidth="1"/>
    <col min="11018" max="11018" width="12.28515625" style="2" customWidth="1"/>
    <col min="11019" max="11019" width="14.5703125" style="2" customWidth="1"/>
    <col min="11020" max="11020" width="19.28515625" style="2" customWidth="1"/>
    <col min="11021" max="11021" width="11.7109375" style="2" customWidth="1"/>
    <col min="11022" max="11022" width="8.7109375" style="2" customWidth="1"/>
    <col min="11023" max="11023" width="11.7109375" style="2" customWidth="1"/>
    <col min="11024" max="11024" width="16.5703125" style="2" customWidth="1"/>
    <col min="11025" max="11025" width="11.42578125" style="2" customWidth="1"/>
    <col min="11026" max="11026" width="5.85546875" style="2" customWidth="1"/>
    <col min="11027" max="11027" width="12.5703125" style="2" customWidth="1"/>
    <col min="11028" max="11028" width="18.7109375" style="2" bestFit="1" customWidth="1"/>
    <col min="11029" max="11029" width="11.5703125" style="2" bestFit="1" customWidth="1"/>
    <col min="11030" max="11030" width="11.85546875" style="2" bestFit="1" customWidth="1"/>
    <col min="11031" max="11271" width="9.140625" style="2"/>
    <col min="11272" max="11272" width="4.5703125" style="2" customWidth="1"/>
    <col min="11273" max="11273" width="36.140625" style="2" customWidth="1"/>
    <col min="11274" max="11274" width="12.28515625" style="2" customWidth="1"/>
    <col min="11275" max="11275" width="14.5703125" style="2" customWidth="1"/>
    <col min="11276" max="11276" width="19.28515625" style="2" customWidth="1"/>
    <col min="11277" max="11277" width="11.7109375" style="2" customWidth="1"/>
    <col min="11278" max="11278" width="8.7109375" style="2" customWidth="1"/>
    <col min="11279" max="11279" width="11.7109375" style="2" customWidth="1"/>
    <col min="11280" max="11280" width="16.5703125" style="2" customWidth="1"/>
    <col min="11281" max="11281" width="11.42578125" style="2" customWidth="1"/>
    <col min="11282" max="11282" width="5.85546875" style="2" customWidth="1"/>
    <col min="11283" max="11283" width="12.5703125" style="2" customWidth="1"/>
    <col min="11284" max="11284" width="18.7109375" style="2" bestFit="1" customWidth="1"/>
    <col min="11285" max="11285" width="11.5703125" style="2" bestFit="1" customWidth="1"/>
    <col min="11286" max="11286" width="11.85546875" style="2" bestFit="1" customWidth="1"/>
    <col min="11287" max="11527" width="9.140625" style="2"/>
    <col min="11528" max="11528" width="4.5703125" style="2" customWidth="1"/>
    <col min="11529" max="11529" width="36.140625" style="2" customWidth="1"/>
    <col min="11530" max="11530" width="12.28515625" style="2" customWidth="1"/>
    <col min="11531" max="11531" width="14.5703125" style="2" customWidth="1"/>
    <col min="11532" max="11532" width="19.28515625" style="2" customWidth="1"/>
    <col min="11533" max="11533" width="11.7109375" style="2" customWidth="1"/>
    <col min="11534" max="11534" width="8.7109375" style="2" customWidth="1"/>
    <col min="11535" max="11535" width="11.7109375" style="2" customWidth="1"/>
    <col min="11536" max="11536" width="16.5703125" style="2" customWidth="1"/>
    <col min="11537" max="11537" width="11.42578125" style="2" customWidth="1"/>
    <col min="11538" max="11538" width="5.85546875" style="2" customWidth="1"/>
    <col min="11539" max="11539" width="12.5703125" style="2" customWidth="1"/>
    <col min="11540" max="11540" width="18.7109375" style="2" bestFit="1" customWidth="1"/>
    <col min="11541" max="11541" width="11.5703125" style="2" bestFit="1" customWidth="1"/>
    <col min="11542" max="11542" width="11.85546875" style="2" bestFit="1" customWidth="1"/>
    <col min="11543" max="11783" width="9.140625" style="2"/>
    <col min="11784" max="11784" width="4.5703125" style="2" customWidth="1"/>
    <col min="11785" max="11785" width="36.140625" style="2" customWidth="1"/>
    <col min="11786" max="11786" width="12.28515625" style="2" customWidth="1"/>
    <col min="11787" max="11787" width="14.5703125" style="2" customWidth="1"/>
    <col min="11788" max="11788" width="19.28515625" style="2" customWidth="1"/>
    <col min="11789" max="11789" width="11.7109375" style="2" customWidth="1"/>
    <col min="11790" max="11790" width="8.7109375" style="2" customWidth="1"/>
    <col min="11791" max="11791" width="11.7109375" style="2" customWidth="1"/>
    <col min="11792" max="11792" width="16.5703125" style="2" customWidth="1"/>
    <col min="11793" max="11793" width="11.42578125" style="2" customWidth="1"/>
    <col min="11794" max="11794" width="5.85546875" style="2" customWidth="1"/>
    <col min="11795" max="11795" width="12.5703125" style="2" customWidth="1"/>
    <col min="11796" max="11796" width="18.7109375" style="2" bestFit="1" customWidth="1"/>
    <col min="11797" max="11797" width="11.5703125" style="2" bestFit="1" customWidth="1"/>
    <col min="11798" max="11798" width="11.85546875" style="2" bestFit="1" customWidth="1"/>
    <col min="11799" max="12039" width="9.140625" style="2"/>
    <col min="12040" max="12040" width="4.5703125" style="2" customWidth="1"/>
    <col min="12041" max="12041" width="36.140625" style="2" customWidth="1"/>
    <col min="12042" max="12042" width="12.28515625" style="2" customWidth="1"/>
    <col min="12043" max="12043" width="14.5703125" style="2" customWidth="1"/>
    <col min="12044" max="12044" width="19.28515625" style="2" customWidth="1"/>
    <col min="12045" max="12045" width="11.7109375" style="2" customWidth="1"/>
    <col min="12046" max="12046" width="8.7109375" style="2" customWidth="1"/>
    <col min="12047" max="12047" width="11.7109375" style="2" customWidth="1"/>
    <col min="12048" max="12048" width="16.5703125" style="2" customWidth="1"/>
    <col min="12049" max="12049" width="11.42578125" style="2" customWidth="1"/>
    <col min="12050" max="12050" width="5.85546875" style="2" customWidth="1"/>
    <col min="12051" max="12051" width="12.5703125" style="2" customWidth="1"/>
    <col min="12052" max="12052" width="18.7109375" style="2" bestFit="1" customWidth="1"/>
    <col min="12053" max="12053" width="11.5703125" style="2" bestFit="1" customWidth="1"/>
    <col min="12054" max="12054" width="11.85546875" style="2" bestFit="1" customWidth="1"/>
    <col min="12055" max="12295" width="9.140625" style="2"/>
    <col min="12296" max="12296" width="4.5703125" style="2" customWidth="1"/>
    <col min="12297" max="12297" width="36.140625" style="2" customWidth="1"/>
    <col min="12298" max="12298" width="12.28515625" style="2" customWidth="1"/>
    <col min="12299" max="12299" width="14.5703125" style="2" customWidth="1"/>
    <col min="12300" max="12300" width="19.28515625" style="2" customWidth="1"/>
    <col min="12301" max="12301" width="11.7109375" style="2" customWidth="1"/>
    <col min="12302" max="12302" width="8.7109375" style="2" customWidth="1"/>
    <col min="12303" max="12303" width="11.7109375" style="2" customWidth="1"/>
    <col min="12304" max="12304" width="16.5703125" style="2" customWidth="1"/>
    <col min="12305" max="12305" width="11.42578125" style="2" customWidth="1"/>
    <col min="12306" max="12306" width="5.85546875" style="2" customWidth="1"/>
    <col min="12307" max="12307" width="12.5703125" style="2" customWidth="1"/>
    <col min="12308" max="12308" width="18.7109375" style="2" bestFit="1" customWidth="1"/>
    <col min="12309" max="12309" width="11.5703125" style="2" bestFit="1" customWidth="1"/>
    <col min="12310" max="12310" width="11.85546875" style="2" bestFit="1" customWidth="1"/>
    <col min="12311" max="12551" width="9.140625" style="2"/>
    <col min="12552" max="12552" width="4.5703125" style="2" customWidth="1"/>
    <col min="12553" max="12553" width="36.140625" style="2" customWidth="1"/>
    <col min="12554" max="12554" width="12.28515625" style="2" customWidth="1"/>
    <col min="12555" max="12555" width="14.5703125" style="2" customWidth="1"/>
    <col min="12556" max="12556" width="19.28515625" style="2" customWidth="1"/>
    <col min="12557" max="12557" width="11.7109375" style="2" customWidth="1"/>
    <col min="12558" max="12558" width="8.7109375" style="2" customWidth="1"/>
    <col min="12559" max="12559" width="11.7109375" style="2" customWidth="1"/>
    <col min="12560" max="12560" width="16.5703125" style="2" customWidth="1"/>
    <col min="12561" max="12561" width="11.42578125" style="2" customWidth="1"/>
    <col min="12562" max="12562" width="5.85546875" style="2" customWidth="1"/>
    <col min="12563" max="12563" width="12.5703125" style="2" customWidth="1"/>
    <col min="12564" max="12564" width="18.7109375" style="2" bestFit="1" customWidth="1"/>
    <col min="12565" max="12565" width="11.5703125" style="2" bestFit="1" customWidth="1"/>
    <col min="12566" max="12566" width="11.85546875" style="2" bestFit="1" customWidth="1"/>
    <col min="12567" max="12807" width="9.140625" style="2"/>
    <col min="12808" max="12808" width="4.5703125" style="2" customWidth="1"/>
    <col min="12809" max="12809" width="36.140625" style="2" customWidth="1"/>
    <col min="12810" max="12810" width="12.28515625" style="2" customWidth="1"/>
    <col min="12811" max="12811" width="14.5703125" style="2" customWidth="1"/>
    <col min="12812" max="12812" width="19.28515625" style="2" customWidth="1"/>
    <col min="12813" max="12813" width="11.7109375" style="2" customWidth="1"/>
    <col min="12814" max="12814" width="8.7109375" style="2" customWidth="1"/>
    <col min="12815" max="12815" width="11.7109375" style="2" customWidth="1"/>
    <col min="12816" max="12816" width="16.5703125" style="2" customWidth="1"/>
    <col min="12817" max="12817" width="11.42578125" style="2" customWidth="1"/>
    <col min="12818" max="12818" width="5.85546875" style="2" customWidth="1"/>
    <col min="12819" max="12819" width="12.5703125" style="2" customWidth="1"/>
    <col min="12820" max="12820" width="18.7109375" style="2" bestFit="1" customWidth="1"/>
    <col min="12821" max="12821" width="11.5703125" style="2" bestFit="1" customWidth="1"/>
    <col min="12822" max="12822" width="11.85546875" style="2" bestFit="1" customWidth="1"/>
    <col min="12823" max="13063" width="9.140625" style="2"/>
    <col min="13064" max="13064" width="4.5703125" style="2" customWidth="1"/>
    <col min="13065" max="13065" width="36.140625" style="2" customWidth="1"/>
    <col min="13066" max="13066" width="12.28515625" style="2" customWidth="1"/>
    <col min="13067" max="13067" width="14.5703125" style="2" customWidth="1"/>
    <col min="13068" max="13068" width="19.28515625" style="2" customWidth="1"/>
    <col min="13069" max="13069" width="11.7109375" style="2" customWidth="1"/>
    <col min="13070" max="13070" width="8.7109375" style="2" customWidth="1"/>
    <col min="13071" max="13071" width="11.7109375" style="2" customWidth="1"/>
    <col min="13072" max="13072" width="16.5703125" style="2" customWidth="1"/>
    <col min="13073" max="13073" width="11.42578125" style="2" customWidth="1"/>
    <col min="13074" max="13074" width="5.85546875" style="2" customWidth="1"/>
    <col min="13075" max="13075" width="12.5703125" style="2" customWidth="1"/>
    <col min="13076" max="13076" width="18.7109375" style="2" bestFit="1" customWidth="1"/>
    <col min="13077" max="13077" width="11.5703125" style="2" bestFit="1" customWidth="1"/>
    <col min="13078" max="13078" width="11.85546875" style="2" bestFit="1" customWidth="1"/>
    <col min="13079" max="13319" width="9.140625" style="2"/>
    <col min="13320" max="13320" width="4.5703125" style="2" customWidth="1"/>
    <col min="13321" max="13321" width="36.140625" style="2" customWidth="1"/>
    <col min="13322" max="13322" width="12.28515625" style="2" customWidth="1"/>
    <col min="13323" max="13323" width="14.5703125" style="2" customWidth="1"/>
    <col min="13324" max="13324" width="19.28515625" style="2" customWidth="1"/>
    <col min="13325" max="13325" width="11.7109375" style="2" customWidth="1"/>
    <col min="13326" max="13326" width="8.7109375" style="2" customWidth="1"/>
    <col min="13327" max="13327" width="11.7109375" style="2" customWidth="1"/>
    <col min="13328" max="13328" width="16.5703125" style="2" customWidth="1"/>
    <col min="13329" max="13329" width="11.42578125" style="2" customWidth="1"/>
    <col min="13330" max="13330" width="5.85546875" style="2" customWidth="1"/>
    <col min="13331" max="13331" width="12.5703125" style="2" customWidth="1"/>
    <col min="13332" max="13332" width="18.7109375" style="2" bestFit="1" customWidth="1"/>
    <col min="13333" max="13333" width="11.5703125" style="2" bestFit="1" customWidth="1"/>
    <col min="13334" max="13334" width="11.85546875" style="2" bestFit="1" customWidth="1"/>
    <col min="13335" max="13575" width="9.140625" style="2"/>
    <col min="13576" max="13576" width="4.5703125" style="2" customWidth="1"/>
    <col min="13577" max="13577" width="36.140625" style="2" customWidth="1"/>
    <col min="13578" max="13578" width="12.28515625" style="2" customWidth="1"/>
    <col min="13579" max="13579" width="14.5703125" style="2" customWidth="1"/>
    <col min="13580" max="13580" width="19.28515625" style="2" customWidth="1"/>
    <col min="13581" max="13581" width="11.7109375" style="2" customWidth="1"/>
    <col min="13582" max="13582" width="8.7109375" style="2" customWidth="1"/>
    <col min="13583" max="13583" width="11.7109375" style="2" customWidth="1"/>
    <col min="13584" max="13584" width="16.5703125" style="2" customWidth="1"/>
    <col min="13585" max="13585" width="11.42578125" style="2" customWidth="1"/>
    <col min="13586" max="13586" width="5.85546875" style="2" customWidth="1"/>
    <col min="13587" max="13587" width="12.5703125" style="2" customWidth="1"/>
    <col min="13588" max="13588" width="18.7109375" style="2" bestFit="1" customWidth="1"/>
    <col min="13589" max="13589" width="11.5703125" style="2" bestFit="1" customWidth="1"/>
    <col min="13590" max="13590" width="11.85546875" style="2" bestFit="1" customWidth="1"/>
    <col min="13591" max="13831" width="9.140625" style="2"/>
    <col min="13832" max="13832" width="4.5703125" style="2" customWidth="1"/>
    <col min="13833" max="13833" width="36.140625" style="2" customWidth="1"/>
    <col min="13834" max="13834" width="12.28515625" style="2" customWidth="1"/>
    <col min="13835" max="13835" width="14.5703125" style="2" customWidth="1"/>
    <col min="13836" max="13836" width="19.28515625" style="2" customWidth="1"/>
    <col min="13837" max="13837" width="11.7109375" style="2" customWidth="1"/>
    <col min="13838" max="13838" width="8.7109375" style="2" customWidth="1"/>
    <col min="13839" max="13839" width="11.7109375" style="2" customWidth="1"/>
    <col min="13840" max="13840" width="16.5703125" style="2" customWidth="1"/>
    <col min="13841" max="13841" width="11.42578125" style="2" customWidth="1"/>
    <col min="13842" max="13842" width="5.85546875" style="2" customWidth="1"/>
    <col min="13843" max="13843" width="12.5703125" style="2" customWidth="1"/>
    <col min="13844" max="13844" width="18.7109375" style="2" bestFit="1" customWidth="1"/>
    <col min="13845" max="13845" width="11.5703125" style="2" bestFit="1" customWidth="1"/>
    <col min="13846" max="13846" width="11.85546875" style="2" bestFit="1" customWidth="1"/>
    <col min="13847" max="14087" width="9.140625" style="2"/>
    <col min="14088" max="14088" width="4.5703125" style="2" customWidth="1"/>
    <col min="14089" max="14089" width="36.140625" style="2" customWidth="1"/>
    <col min="14090" max="14090" width="12.28515625" style="2" customWidth="1"/>
    <col min="14091" max="14091" width="14.5703125" style="2" customWidth="1"/>
    <col min="14092" max="14092" width="19.28515625" style="2" customWidth="1"/>
    <col min="14093" max="14093" width="11.7109375" style="2" customWidth="1"/>
    <col min="14094" max="14094" width="8.7109375" style="2" customWidth="1"/>
    <col min="14095" max="14095" width="11.7109375" style="2" customWidth="1"/>
    <col min="14096" max="14096" width="16.5703125" style="2" customWidth="1"/>
    <col min="14097" max="14097" width="11.42578125" style="2" customWidth="1"/>
    <col min="14098" max="14098" width="5.85546875" style="2" customWidth="1"/>
    <col min="14099" max="14099" width="12.5703125" style="2" customWidth="1"/>
    <col min="14100" max="14100" width="18.7109375" style="2" bestFit="1" customWidth="1"/>
    <col min="14101" max="14101" width="11.5703125" style="2" bestFit="1" customWidth="1"/>
    <col min="14102" max="14102" width="11.85546875" style="2" bestFit="1" customWidth="1"/>
    <col min="14103" max="14343" width="9.140625" style="2"/>
    <col min="14344" max="14344" width="4.5703125" style="2" customWidth="1"/>
    <col min="14345" max="14345" width="36.140625" style="2" customWidth="1"/>
    <col min="14346" max="14346" width="12.28515625" style="2" customWidth="1"/>
    <col min="14347" max="14347" width="14.5703125" style="2" customWidth="1"/>
    <col min="14348" max="14348" width="19.28515625" style="2" customWidth="1"/>
    <col min="14349" max="14349" width="11.7109375" style="2" customWidth="1"/>
    <col min="14350" max="14350" width="8.7109375" style="2" customWidth="1"/>
    <col min="14351" max="14351" width="11.7109375" style="2" customWidth="1"/>
    <col min="14352" max="14352" width="16.5703125" style="2" customWidth="1"/>
    <col min="14353" max="14353" width="11.42578125" style="2" customWidth="1"/>
    <col min="14354" max="14354" width="5.85546875" style="2" customWidth="1"/>
    <col min="14355" max="14355" width="12.5703125" style="2" customWidth="1"/>
    <col min="14356" max="14356" width="18.7109375" style="2" bestFit="1" customWidth="1"/>
    <col min="14357" max="14357" width="11.5703125" style="2" bestFit="1" customWidth="1"/>
    <col min="14358" max="14358" width="11.85546875" style="2" bestFit="1" customWidth="1"/>
    <col min="14359" max="14599" width="9.140625" style="2"/>
    <col min="14600" max="14600" width="4.5703125" style="2" customWidth="1"/>
    <col min="14601" max="14601" width="36.140625" style="2" customWidth="1"/>
    <col min="14602" max="14602" width="12.28515625" style="2" customWidth="1"/>
    <col min="14603" max="14603" width="14.5703125" style="2" customWidth="1"/>
    <col min="14604" max="14604" width="19.28515625" style="2" customWidth="1"/>
    <col min="14605" max="14605" width="11.7109375" style="2" customWidth="1"/>
    <col min="14606" max="14606" width="8.7109375" style="2" customWidth="1"/>
    <col min="14607" max="14607" width="11.7109375" style="2" customWidth="1"/>
    <col min="14608" max="14608" width="16.5703125" style="2" customWidth="1"/>
    <col min="14609" max="14609" width="11.42578125" style="2" customWidth="1"/>
    <col min="14610" max="14610" width="5.85546875" style="2" customWidth="1"/>
    <col min="14611" max="14611" width="12.5703125" style="2" customWidth="1"/>
    <col min="14612" max="14612" width="18.7109375" style="2" bestFit="1" customWidth="1"/>
    <col min="14613" max="14613" width="11.5703125" style="2" bestFit="1" customWidth="1"/>
    <col min="14614" max="14614" width="11.85546875" style="2" bestFit="1" customWidth="1"/>
    <col min="14615" max="14855" width="9.140625" style="2"/>
    <col min="14856" max="14856" width="4.5703125" style="2" customWidth="1"/>
    <col min="14857" max="14857" width="36.140625" style="2" customWidth="1"/>
    <col min="14858" max="14858" width="12.28515625" style="2" customWidth="1"/>
    <col min="14859" max="14859" width="14.5703125" style="2" customWidth="1"/>
    <col min="14860" max="14860" width="19.28515625" style="2" customWidth="1"/>
    <col min="14861" max="14861" width="11.7109375" style="2" customWidth="1"/>
    <col min="14862" max="14862" width="8.7109375" style="2" customWidth="1"/>
    <col min="14863" max="14863" width="11.7109375" style="2" customWidth="1"/>
    <col min="14864" max="14864" width="16.5703125" style="2" customWidth="1"/>
    <col min="14865" max="14865" width="11.42578125" style="2" customWidth="1"/>
    <col min="14866" max="14866" width="5.85546875" style="2" customWidth="1"/>
    <col min="14867" max="14867" width="12.5703125" style="2" customWidth="1"/>
    <col min="14868" max="14868" width="18.7109375" style="2" bestFit="1" customWidth="1"/>
    <col min="14869" max="14869" width="11.5703125" style="2" bestFit="1" customWidth="1"/>
    <col min="14870" max="14870" width="11.85546875" style="2" bestFit="1" customWidth="1"/>
    <col min="14871" max="15111" width="9.140625" style="2"/>
    <col min="15112" max="15112" width="4.5703125" style="2" customWidth="1"/>
    <col min="15113" max="15113" width="36.140625" style="2" customWidth="1"/>
    <col min="15114" max="15114" width="12.28515625" style="2" customWidth="1"/>
    <col min="15115" max="15115" width="14.5703125" style="2" customWidth="1"/>
    <col min="15116" max="15116" width="19.28515625" style="2" customWidth="1"/>
    <col min="15117" max="15117" width="11.7109375" style="2" customWidth="1"/>
    <col min="15118" max="15118" width="8.7109375" style="2" customWidth="1"/>
    <col min="15119" max="15119" width="11.7109375" style="2" customWidth="1"/>
    <col min="15120" max="15120" width="16.5703125" style="2" customWidth="1"/>
    <col min="15121" max="15121" width="11.42578125" style="2" customWidth="1"/>
    <col min="15122" max="15122" width="5.85546875" style="2" customWidth="1"/>
    <col min="15123" max="15123" width="12.5703125" style="2" customWidth="1"/>
    <col min="15124" max="15124" width="18.7109375" style="2" bestFit="1" customWidth="1"/>
    <col min="15125" max="15125" width="11.5703125" style="2" bestFit="1" customWidth="1"/>
    <col min="15126" max="15126" width="11.85546875" style="2" bestFit="1" customWidth="1"/>
    <col min="15127" max="15367" width="9.140625" style="2"/>
    <col min="15368" max="15368" width="4.5703125" style="2" customWidth="1"/>
    <col min="15369" max="15369" width="36.140625" style="2" customWidth="1"/>
    <col min="15370" max="15370" width="12.28515625" style="2" customWidth="1"/>
    <col min="15371" max="15371" width="14.5703125" style="2" customWidth="1"/>
    <col min="15372" max="15372" width="19.28515625" style="2" customWidth="1"/>
    <col min="15373" max="15373" width="11.7109375" style="2" customWidth="1"/>
    <col min="15374" max="15374" width="8.7109375" style="2" customWidth="1"/>
    <col min="15375" max="15375" width="11.7109375" style="2" customWidth="1"/>
    <col min="15376" max="15376" width="16.5703125" style="2" customWidth="1"/>
    <col min="15377" max="15377" width="11.42578125" style="2" customWidth="1"/>
    <col min="15378" max="15378" width="5.85546875" style="2" customWidth="1"/>
    <col min="15379" max="15379" width="12.5703125" style="2" customWidth="1"/>
    <col min="15380" max="15380" width="18.7109375" style="2" bestFit="1" customWidth="1"/>
    <col min="15381" max="15381" width="11.5703125" style="2" bestFit="1" customWidth="1"/>
    <col min="15382" max="15382" width="11.85546875" style="2" bestFit="1" customWidth="1"/>
    <col min="15383" max="15623" width="9.140625" style="2"/>
    <col min="15624" max="15624" width="4.5703125" style="2" customWidth="1"/>
    <col min="15625" max="15625" width="36.140625" style="2" customWidth="1"/>
    <col min="15626" max="15626" width="12.28515625" style="2" customWidth="1"/>
    <col min="15627" max="15627" width="14.5703125" style="2" customWidth="1"/>
    <col min="15628" max="15628" width="19.28515625" style="2" customWidth="1"/>
    <col min="15629" max="15629" width="11.7109375" style="2" customWidth="1"/>
    <col min="15630" max="15630" width="8.7109375" style="2" customWidth="1"/>
    <col min="15631" max="15631" width="11.7109375" style="2" customWidth="1"/>
    <col min="15632" max="15632" width="16.5703125" style="2" customWidth="1"/>
    <col min="15633" max="15633" width="11.42578125" style="2" customWidth="1"/>
    <col min="15634" max="15634" width="5.85546875" style="2" customWidth="1"/>
    <col min="15635" max="15635" width="12.5703125" style="2" customWidth="1"/>
    <col min="15636" max="15636" width="18.7109375" style="2" bestFit="1" customWidth="1"/>
    <col min="15637" max="15637" width="11.5703125" style="2" bestFit="1" customWidth="1"/>
    <col min="15638" max="15638" width="11.85546875" style="2" bestFit="1" customWidth="1"/>
    <col min="15639" max="15879" width="9.140625" style="2"/>
    <col min="15880" max="15880" width="4.5703125" style="2" customWidth="1"/>
    <col min="15881" max="15881" width="36.140625" style="2" customWidth="1"/>
    <col min="15882" max="15882" width="12.28515625" style="2" customWidth="1"/>
    <col min="15883" max="15883" width="14.5703125" style="2" customWidth="1"/>
    <col min="15884" max="15884" width="19.28515625" style="2" customWidth="1"/>
    <col min="15885" max="15885" width="11.7109375" style="2" customWidth="1"/>
    <col min="15886" max="15886" width="8.7109375" style="2" customWidth="1"/>
    <col min="15887" max="15887" width="11.7109375" style="2" customWidth="1"/>
    <col min="15888" max="15888" width="16.5703125" style="2" customWidth="1"/>
    <col min="15889" max="15889" width="11.42578125" style="2" customWidth="1"/>
    <col min="15890" max="15890" width="5.85546875" style="2" customWidth="1"/>
    <col min="15891" max="15891" width="12.5703125" style="2" customWidth="1"/>
    <col min="15892" max="15892" width="18.7109375" style="2" bestFit="1" customWidth="1"/>
    <col min="15893" max="15893" width="11.5703125" style="2" bestFit="1" customWidth="1"/>
    <col min="15894" max="15894" width="11.85546875" style="2" bestFit="1" customWidth="1"/>
    <col min="15895" max="16135" width="9.140625" style="2"/>
    <col min="16136" max="16136" width="4.5703125" style="2" customWidth="1"/>
    <col min="16137" max="16137" width="36.140625" style="2" customWidth="1"/>
    <col min="16138" max="16138" width="12.28515625" style="2" customWidth="1"/>
    <col min="16139" max="16139" width="14.5703125" style="2" customWidth="1"/>
    <col min="16140" max="16140" width="19.28515625" style="2" customWidth="1"/>
    <col min="16141" max="16141" width="11.7109375" style="2" customWidth="1"/>
    <col min="16142" max="16142" width="8.7109375" style="2" customWidth="1"/>
    <col min="16143" max="16143" width="11.7109375" style="2" customWidth="1"/>
    <col min="16144" max="16144" width="16.5703125" style="2" customWidth="1"/>
    <col min="16145" max="16145" width="11.42578125" style="2" customWidth="1"/>
    <col min="16146" max="16146" width="5.85546875" style="2" customWidth="1"/>
    <col min="16147" max="16147" width="12.5703125" style="2" customWidth="1"/>
    <col min="16148" max="16148" width="18.7109375" style="2" bestFit="1" customWidth="1"/>
    <col min="16149" max="16149" width="11.5703125" style="2" bestFit="1" customWidth="1"/>
    <col min="16150" max="16150" width="11.85546875" style="2" bestFit="1" customWidth="1"/>
    <col min="16151" max="16384" width="9.140625" style="2"/>
  </cols>
  <sheetData>
    <row r="1" spans="1:22" ht="25.5" customHeight="1">
      <c r="A1" s="487" t="s">
        <v>137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22" ht="39" customHeight="1">
      <c r="A2" s="481" t="s">
        <v>0</v>
      </c>
      <c r="B2" s="481" t="s">
        <v>7</v>
      </c>
      <c r="C2" s="481" t="s">
        <v>9</v>
      </c>
      <c r="D2" s="481" t="s">
        <v>8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481" t="s">
        <v>124</v>
      </c>
      <c r="O2" s="5"/>
      <c r="P2" s="5"/>
      <c r="Q2" s="5"/>
      <c r="R2" s="3"/>
      <c r="S2" s="3"/>
      <c r="T2" s="3"/>
      <c r="U2" s="3"/>
    </row>
    <row r="3" spans="1:22" s="1" customFormat="1" ht="22.5" customHeight="1">
      <c r="A3" s="482"/>
      <c r="B3" s="482"/>
      <c r="C3" s="482"/>
      <c r="D3" s="482"/>
      <c r="E3" s="518" t="s">
        <v>992</v>
      </c>
      <c r="F3" s="80" t="s">
        <v>181</v>
      </c>
      <c r="G3" s="80" t="s">
        <v>182</v>
      </c>
      <c r="H3" s="518" t="s">
        <v>992</v>
      </c>
      <c r="I3" s="80" t="s">
        <v>181</v>
      </c>
      <c r="J3" s="80" t="s">
        <v>182</v>
      </c>
      <c r="K3" s="518" t="s">
        <v>992</v>
      </c>
      <c r="L3" s="80" t="s">
        <v>181</v>
      </c>
      <c r="M3" s="80" t="s">
        <v>182</v>
      </c>
      <c r="N3" s="482"/>
      <c r="O3" s="38"/>
      <c r="P3" s="38"/>
      <c r="Q3" s="38"/>
      <c r="R3" s="38"/>
      <c r="S3" s="4"/>
      <c r="T3" s="4"/>
      <c r="U3" s="4"/>
    </row>
    <row r="4" spans="1:22" s="1" customFormat="1" ht="22.5" customHeight="1">
      <c r="A4" s="11">
        <v>1</v>
      </c>
      <c r="B4" s="11">
        <v>2</v>
      </c>
      <c r="C4" s="11">
        <v>3</v>
      </c>
      <c r="D4" s="11">
        <v>4</v>
      </c>
      <c r="E4" s="23">
        <v>5</v>
      </c>
      <c r="F4" s="23"/>
      <c r="G4" s="23">
        <v>6</v>
      </c>
      <c r="H4" s="23">
        <v>7</v>
      </c>
      <c r="I4" s="23"/>
      <c r="J4" s="23">
        <v>8</v>
      </c>
      <c r="K4" s="23">
        <v>9</v>
      </c>
      <c r="L4" s="23"/>
      <c r="M4" s="23">
        <v>10</v>
      </c>
      <c r="N4" s="23">
        <v>11</v>
      </c>
      <c r="O4" s="38"/>
      <c r="P4" s="38"/>
      <c r="Q4" s="38"/>
      <c r="R4" s="38"/>
      <c r="S4" s="4"/>
      <c r="T4" s="4"/>
      <c r="U4" s="4"/>
    </row>
    <row r="5" spans="1:22" s="64" customFormat="1" ht="20.100000000000001" customHeight="1">
      <c r="A5" s="495" t="s">
        <v>128</v>
      </c>
      <c r="B5" s="495"/>
      <c r="C5" s="495"/>
      <c r="D5" s="495"/>
      <c r="E5" s="495"/>
      <c r="F5" s="495"/>
      <c r="G5" s="495"/>
      <c r="H5" s="495"/>
      <c r="I5" s="495"/>
      <c r="J5" s="495"/>
      <c r="K5" s="495"/>
      <c r="L5" s="495"/>
      <c r="M5" s="495"/>
      <c r="N5" s="495"/>
      <c r="P5" s="156"/>
      <c r="Q5" s="156"/>
      <c r="R5" s="156"/>
    </row>
    <row r="6" spans="1:22" s="24" customFormat="1" ht="20.100000000000001" customHeight="1">
      <c r="A6" s="45">
        <v>1</v>
      </c>
      <c r="B6" s="368" t="s">
        <v>221</v>
      </c>
      <c r="C6" s="45" t="s">
        <v>16</v>
      </c>
      <c r="D6" s="40">
        <v>4</v>
      </c>
      <c r="E6" s="40">
        <v>48</v>
      </c>
      <c r="F6" s="40"/>
      <c r="G6" s="40">
        <f>D6*F6</f>
        <v>0</v>
      </c>
      <c r="H6" s="40">
        <v>50</v>
      </c>
      <c r="I6" s="40"/>
      <c r="J6" s="40">
        <f>D6*I6</f>
        <v>0</v>
      </c>
      <c r="K6" s="40">
        <v>45</v>
      </c>
      <c r="L6" s="40"/>
      <c r="M6" s="40">
        <f>D6*L6</f>
        <v>0</v>
      </c>
      <c r="N6" s="40">
        <f>G6+J6+M6</f>
        <v>0</v>
      </c>
      <c r="O6" s="32"/>
      <c r="P6" s="33"/>
      <c r="Q6" s="25"/>
      <c r="R6" s="207"/>
      <c r="S6" s="27"/>
      <c r="T6" s="27"/>
      <c r="U6" s="27"/>
      <c r="V6" s="34"/>
    </row>
    <row r="7" spans="1:22" s="37" customFormat="1" ht="38.1" customHeight="1">
      <c r="A7" s="45">
        <v>2</v>
      </c>
      <c r="B7" s="368" t="s">
        <v>126</v>
      </c>
      <c r="C7" s="45" t="s">
        <v>14</v>
      </c>
      <c r="D7" s="40">
        <v>903.83999999999992</v>
      </c>
      <c r="E7" s="40">
        <v>1.08E-3</v>
      </c>
      <c r="F7" s="40"/>
      <c r="G7" s="40">
        <f t="shared" ref="G7:G23" si="0">D7*F7</f>
        <v>0</v>
      </c>
      <c r="H7" s="40">
        <v>0.16200000000000001</v>
      </c>
      <c r="I7" s="40"/>
      <c r="J7" s="40">
        <f t="shared" ref="J7:J23" si="1">D7*I7</f>
        <v>0</v>
      </c>
      <c r="K7" s="40">
        <v>2.4578799999999994</v>
      </c>
      <c r="L7" s="40"/>
      <c r="M7" s="40">
        <f t="shared" ref="M7:M23" si="2">D7*L7</f>
        <v>0</v>
      </c>
      <c r="N7" s="40">
        <f>G7+J7+M7</f>
        <v>0</v>
      </c>
      <c r="O7" s="32"/>
      <c r="P7" s="33"/>
      <c r="Q7" s="25"/>
      <c r="R7" s="207"/>
      <c r="S7" s="25"/>
    </row>
    <row r="8" spans="1:22" s="37" customFormat="1" ht="38.1" customHeight="1">
      <c r="A8" s="45">
        <v>3</v>
      </c>
      <c r="B8" s="368" t="s">
        <v>127</v>
      </c>
      <c r="C8" s="45" t="s">
        <v>14</v>
      </c>
      <c r="D8" s="40">
        <v>75.319999999999993</v>
      </c>
      <c r="E8" s="40">
        <v>1.0800000000000002E-3</v>
      </c>
      <c r="F8" s="40"/>
      <c r="G8" s="40">
        <f t="shared" si="0"/>
        <v>0</v>
      </c>
      <c r="H8" s="40">
        <v>18.102</v>
      </c>
      <c r="I8" s="40"/>
      <c r="J8" s="40">
        <f t="shared" si="1"/>
        <v>0</v>
      </c>
      <c r="K8" s="40">
        <v>2.4578799999999994</v>
      </c>
      <c r="L8" s="40"/>
      <c r="M8" s="40">
        <f t="shared" si="2"/>
        <v>0</v>
      </c>
      <c r="N8" s="40">
        <f>G8+J8+M8</f>
        <v>0</v>
      </c>
      <c r="O8" s="32"/>
      <c r="P8" s="33"/>
      <c r="Q8" s="25"/>
      <c r="R8" s="207"/>
      <c r="S8" s="25"/>
    </row>
    <row r="9" spans="1:22" s="37" customFormat="1" ht="18">
      <c r="A9" s="45">
        <v>4</v>
      </c>
      <c r="B9" s="368" t="s">
        <v>770</v>
      </c>
      <c r="C9" s="45" t="s">
        <v>1</v>
      </c>
      <c r="D9" s="40">
        <v>1957.95</v>
      </c>
      <c r="E9" s="40">
        <v>0</v>
      </c>
      <c r="F9" s="40"/>
      <c r="G9" s="40">
        <f t="shared" si="0"/>
        <v>0</v>
      </c>
      <c r="H9" s="40">
        <v>0</v>
      </c>
      <c r="I9" s="40"/>
      <c r="J9" s="40">
        <f t="shared" si="1"/>
        <v>0</v>
      </c>
      <c r="K9" s="40">
        <v>7.4599999999999991</v>
      </c>
      <c r="L9" s="40"/>
      <c r="M9" s="40">
        <f t="shared" si="2"/>
        <v>0</v>
      </c>
      <c r="N9" s="40">
        <f>G9+J9+M9</f>
        <v>0</v>
      </c>
      <c r="O9" s="32"/>
      <c r="P9" s="33"/>
      <c r="Q9" s="25"/>
      <c r="R9" s="207"/>
      <c r="S9" s="25"/>
    </row>
    <row r="10" spans="1:22" s="37" customFormat="1" ht="38.1" customHeight="1">
      <c r="A10" s="45">
        <v>6</v>
      </c>
      <c r="B10" s="368" t="s">
        <v>11</v>
      </c>
      <c r="C10" s="45" t="s">
        <v>14</v>
      </c>
      <c r="D10" s="46">
        <v>301.27999999999997</v>
      </c>
      <c r="E10" s="40">
        <v>30.8</v>
      </c>
      <c r="F10" s="40"/>
      <c r="G10" s="40">
        <f t="shared" si="0"/>
        <v>0</v>
      </c>
      <c r="H10" s="40">
        <v>10.8</v>
      </c>
      <c r="I10" s="40"/>
      <c r="J10" s="40">
        <f t="shared" si="1"/>
        <v>0</v>
      </c>
      <c r="K10" s="40">
        <v>0</v>
      </c>
      <c r="L10" s="40"/>
      <c r="M10" s="40">
        <f t="shared" si="2"/>
        <v>0</v>
      </c>
      <c r="N10" s="40">
        <f>G10+J10+M10</f>
        <v>0</v>
      </c>
      <c r="O10" s="32"/>
      <c r="P10" s="33"/>
      <c r="Q10" s="25"/>
      <c r="R10" s="207"/>
      <c r="S10" s="25"/>
    </row>
    <row r="11" spans="1:22" s="37" customFormat="1" ht="19.5">
      <c r="A11" s="45"/>
      <c r="B11" s="368" t="s">
        <v>478</v>
      </c>
      <c r="C11" s="45" t="s">
        <v>14</v>
      </c>
      <c r="D11" s="46">
        <v>331.41</v>
      </c>
      <c r="E11" s="40"/>
      <c r="F11" s="40"/>
      <c r="G11" s="40">
        <f t="shared" si="0"/>
        <v>0</v>
      </c>
      <c r="H11" s="40"/>
      <c r="I11" s="40"/>
      <c r="J11" s="40">
        <f t="shared" si="1"/>
        <v>0</v>
      </c>
      <c r="K11" s="40"/>
      <c r="L11" s="40"/>
      <c r="M11" s="40">
        <f t="shared" si="2"/>
        <v>0</v>
      </c>
      <c r="N11" s="40"/>
      <c r="O11" s="32"/>
      <c r="P11" s="33"/>
      <c r="Q11" s="25"/>
      <c r="R11" s="207"/>
      <c r="S11" s="25"/>
    </row>
    <row r="12" spans="1:22" s="37" customFormat="1" ht="38.1" customHeight="1">
      <c r="A12" s="45">
        <v>7</v>
      </c>
      <c r="B12" s="368" t="s">
        <v>12</v>
      </c>
      <c r="C12" s="45" t="s">
        <v>14</v>
      </c>
      <c r="D12" s="46">
        <v>1</v>
      </c>
      <c r="E12" s="40">
        <v>20.779999999999998</v>
      </c>
      <c r="F12" s="40"/>
      <c r="G12" s="40">
        <f t="shared" si="0"/>
        <v>0</v>
      </c>
      <c r="H12" s="40">
        <v>6.9420000000000002</v>
      </c>
      <c r="I12" s="40"/>
      <c r="J12" s="40">
        <f t="shared" si="1"/>
        <v>0</v>
      </c>
      <c r="K12" s="40">
        <v>1.48</v>
      </c>
      <c r="L12" s="40"/>
      <c r="M12" s="40">
        <f t="shared" si="2"/>
        <v>0</v>
      </c>
      <c r="N12" s="40">
        <f>G12+J12+M12</f>
        <v>0</v>
      </c>
      <c r="O12" s="32"/>
      <c r="P12" s="33"/>
      <c r="Q12" s="25"/>
      <c r="R12" s="207"/>
      <c r="S12" s="25"/>
    </row>
    <row r="13" spans="1:22" s="37" customFormat="1" ht="19.5">
      <c r="A13" s="45"/>
      <c r="B13" s="368" t="s">
        <v>497</v>
      </c>
      <c r="C13" s="45" t="s">
        <v>14</v>
      </c>
      <c r="D13" s="46">
        <v>1.1499999999999999</v>
      </c>
      <c r="E13" s="40"/>
      <c r="F13" s="40"/>
      <c r="G13" s="40">
        <f t="shared" si="0"/>
        <v>0</v>
      </c>
      <c r="H13" s="40"/>
      <c r="I13" s="40"/>
      <c r="J13" s="40">
        <f t="shared" si="1"/>
        <v>0</v>
      </c>
      <c r="K13" s="40"/>
      <c r="L13" s="40"/>
      <c r="M13" s="40">
        <f t="shared" si="2"/>
        <v>0</v>
      </c>
      <c r="N13" s="40"/>
      <c r="O13" s="32"/>
      <c r="P13" s="33"/>
      <c r="Q13" s="25"/>
      <c r="R13" s="207"/>
      <c r="S13" s="25"/>
    </row>
    <row r="14" spans="1:22" s="24" customFormat="1" ht="20.100000000000001" customHeight="1">
      <c r="A14" s="45">
        <v>8</v>
      </c>
      <c r="B14" s="368" t="s">
        <v>396</v>
      </c>
      <c r="C14" s="45" t="s">
        <v>14</v>
      </c>
      <c r="D14" s="46">
        <v>451.92</v>
      </c>
      <c r="E14" s="40">
        <v>14.95</v>
      </c>
      <c r="F14" s="40"/>
      <c r="G14" s="40">
        <f t="shared" si="0"/>
        <v>0</v>
      </c>
      <c r="H14" s="40">
        <v>0</v>
      </c>
      <c r="I14" s="40"/>
      <c r="J14" s="40">
        <f t="shared" si="1"/>
        <v>0</v>
      </c>
      <c r="K14" s="40">
        <v>0.20027519999999999</v>
      </c>
      <c r="L14" s="40"/>
      <c r="M14" s="40">
        <f t="shared" si="2"/>
        <v>0</v>
      </c>
      <c r="N14" s="40">
        <f>G14+J14+M14</f>
        <v>0</v>
      </c>
      <c r="O14" s="32"/>
      <c r="P14" s="33"/>
      <c r="Q14" s="25"/>
      <c r="R14" s="207"/>
      <c r="S14" s="31"/>
      <c r="T14" s="27"/>
      <c r="U14" s="27"/>
    </row>
    <row r="15" spans="1:22" s="24" customFormat="1" ht="20.100000000000001" customHeight="1">
      <c r="A15" s="45"/>
      <c r="B15" s="368" t="s">
        <v>498</v>
      </c>
      <c r="C15" s="45" t="s">
        <v>14</v>
      </c>
      <c r="D15" s="46">
        <v>519.71</v>
      </c>
      <c r="E15" s="40"/>
      <c r="F15" s="40"/>
      <c r="G15" s="40">
        <f t="shared" si="0"/>
        <v>0</v>
      </c>
      <c r="H15" s="40"/>
      <c r="I15" s="40"/>
      <c r="J15" s="40">
        <f t="shared" si="1"/>
        <v>0</v>
      </c>
      <c r="K15" s="40"/>
      <c r="L15" s="40"/>
      <c r="M15" s="40">
        <f t="shared" si="2"/>
        <v>0</v>
      </c>
      <c r="N15" s="40"/>
      <c r="O15" s="32"/>
      <c r="P15" s="33"/>
      <c r="Q15" s="25"/>
      <c r="R15" s="207"/>
      <c r="S15" s="31"/>
      <c r="T15" s="27"/>
      <c r="U15" s="27"/>
    </row>
    <row r="16" spans="1:22" s="24" customFormat="1" ht="38.1" customHeight="1">
      <c r="A16" s="45">
        <v>9</v>
      </c>
      <c r="B16" s="369" t="s">
        <v>235</v>
      </c>
      <c r="C16" s="45" t="s">
        <v>15</v>
      </c>
      <c r="D16" s="46">
        <v>1</v>
      </c>
      <c r="E16" s="40">
        <v>533.89523365000002</v>
      </c>
      <c r="F16" s="40"/>
      <c r="G16" s="40">
        <f t="shared" si="0"/>
        <v>0</v>
      </c>
      <c r="H16" s="40">
        <v>40.440060000000003</v>
      </c>
      <c r="I16" s="40"/>
      <c r="J16" s="40">
        <f t="shared" si="1"/>
        <v>0</v>
      </c>
      <c r="K16" s="40">
        <v>18.159876000000001</v>
      </c>
      <c r="L16" s="40"/>
      <c r="M16" s="40">
        <f t="shared" si="2"/>
        <v>0</v>
      </c>
      <c r="N16" s="40">
        <f>G16+J16+M16</f>
        <v>0</v>
      </c>
      <c r="O16" s="32"/>
      <c r="P16" s="33"/>
      <c r="Q16" s="25"/>
      <c r="R16" s="207"/>
    </row>
    <row r="17" spans="1:21" s="24" customFormat="1" ht="19.5">
      <c r="A17" s="45"/>
      <c r="B17" s="369" t="s">
        <v>485</v>
      </c>
      <c r="C17" s="45" t="s">
        <v>14</v>
      </c>
      <c r="D17" s="46">
        <v>0.1</v>
      </c>
      <c r="E17" s="40"/>
      <c r="F17" s="40"/>
      <c r="G17" s="40">
        <f t="shared" si="0"/>
        <v>0</v>
      </c>
      <c r="H17" s="40"/>
      <c r="I17" s="40"/>
      <c r="J17" s="40">
        <f t="shared" si="1"/>
        <v>0</v>
      </c>
      <c r="K17" s="40"/>
      <c r="L17" s="40"/>
      <c r="M17" s="40">
        <f t="shared" si="2"/>
        <v>0</v>
      </c>
      <c r="N17" s="40"/>
      <c r="O17" s="32"/>
      <c r="P17" s="33"/>
      <c r="Q17" s="25"/>
      <c r="R17" s="207"/>
    </row>
    <row r="18" spans="1:21" s="24" customFormat="1" ht="36">
      <c r="A18" s="45">
        <v>10</v>
      </c>
      <c r="B18" s="368" t="s">
        <v>527</v>
      </c>
      <c r="C18" s="45" t="s">
        <v>16</v>
      </c>
      <c r="D18" s="46">
        <v>1110</v>
      </c>
      <c r="E18" s="40">
        <v>80.759680000000003</v>
      </c>
      <c r="F18" s="40"/>
      <c r="G18" s="40">
        <f t="shared" si="0"/>
        <v>0</v>
      </c>
      <c r="H18" s="40">
        <v>1.2764999999999997</v>
      </c>
      <c r="I18" s="40"/>
      <c r="J18" s="40">
        <f t="shared" si="1"/>
        <v>0</v>
      </c>
      <c r="K18" s="40">
        <v>0.436</v>
      </c>
      <c r="L18" s="40"/>
      <c r="M18" s="40">
        <f t="shared" si="2"/>
        <v>0</v>
      </c>
      <c r="N18" s="40">
        <f>G18+J18+M18</f>
        <v>0</v>
      </c>
      <c r="O18" s="32"/>
      <c r="P18" s="33"/>
      <c r="Q18" s="25"/>
      <c r="R18" s="207"/>
      <c r="S18" s="31"/>
      <c r="T18" s="27"/>
      <c r="U18" s="27"/>
    </row>
    <row r="19" spans="1:21" s="24" customFormat="1" ht="18">
      <c r="A19" s="45"/>
      <c r="B19" s="368" t="s">
        <v>528</v>
      </c>
      <c r="C19" s="45" t="s">
        <v>16</v>
      </c>
      <c r="D19" s="46">
        <v>1121.0999999999999</v>
      </c>
      <c r="E19" s="40"/>
      <c r="F19" s="40"/>
      <c r="G19" s="40">
        <f t="shared" si="0"/>
        <v>0</v>
      </c>
      <c r="H19" s="40"/>
      <c r="I19" s="40"/>
      <c r="J19" s="40">
        <f t="shared" si="1"/>
        <v>0</v>
      </c>
      <c r="K19" s="40"/>
      <c r="L19" s="40"/>
      <c r="M19" s="40">
        <f t="shared" si="2"/>
        <v>0</v>
      </c>
      <c r="N19" s="40"/>
      <c r="O19" s="32"/>
      <c r="P19" s="33"/>
      <c r="Q19" s="25"/>
      <c r="R19" s="207"/>
      <c r="S19" s="31"/>
      <c r="T19" s="27"/>
      <c r="U19" s="27"/>
    </row>
    <row r="20" spans="1:21" s="24" customFormat="1" ht="20.100000000000001" customHeight="1">
      <c r="A20" s="45">
        <v>11</v>
      </c>
      <c r="B20" s="368" t="s">
        <v>136</v>
      </c>
      <c r="C20" s="45" t="s">
        <v>15</v>
      </c>
      <c r="D20" s="47">
        <v>1</v>
      </c>
      <c r="E20" s="40">
        <v>1544.432</v>
      </c>
      <c r="F20" s="40"/>
      <c r="G20" s="40">
        <f t="shared" si="0"/>
        <v>0</v>
      </c>
      <c r="H20" s="40">
        <v>46.56</v>
      </c>
      <c r="I20" s="40"/>
      <c r="J20" s="40">
        <f t="shared" si="1"/>
        <v>0</v>
      </c>
      <c r="K20" s="40">
        <v>3.04</v>
      </c>
      <c r="L20" s="40"/>
      <c r="M20" s="40">
        <f t="shared" si="2"/>
        <v>0</v>
      </c>
      <c r="N20" s="40">
        <f>G20+J20+M20</f>
        <v>0</v>
      </c>
      <c r="O20" s="32"/>
      <c r="P20" s="33"/>
      <c r="Q20" s="25"/>
      <c r="R20" s="207"/>
      <c r="S20" s="31"/>
      <c r="T20" s="27"/>
      <c r="U20" s="27"/>
    </row>
    <row r="21" spans="1:21" s="24" customFormat="1" ht="20.100000000000001" customHeight="1">
      <c r="A21" s="45">
        <v>12</v>
      </c>
      <c r="B21" s="370" t="s">
        <v>17</v>
      </c>
      <c r="C21" s="45" t="s">
        <v>15</v>
      </c>
      <c r="D21" s="42">
        <v>1</v>
      </c>
      <c r="E21" s="40">
        <v>944.32</v>
      </c>
      <c r="F21" s="40"/>
      <c r="G21" s="40">
        <f t="shared" si="0"/>
        <v>0</v>
      </c>
      <c r="H21" s="40">
        <v>28.259999999999998</v>
      </c>
      <c r="I21" s="40"/>
      <c r="J21" s="40">
        <f t="shared" si="1"/>
        <v>0</v>
      </c>
      <c r="K21" s="40">
        <v>7.48</v>
      </c>
      <c r="L21" s="40"/>
      <c r="M21" s="40">
        <f t="shared" si="2"/>
        <v>0</v>
      </c>
      <c r="N21" s="40">
        <f>G21+J21+M21</f>
        <v>0</v>
      </c>
      <c r="O21" s="32"/>
      <c r="P21" s="33"/>
      <c r="Q21" s="25"/>
      <c r="R21" s="207"/>
    </row>
    <row r="22" spans="1:21" s="24" customFormat="1" ht="20.100000000000001" customHeight="1">
      <c r="A22" s="45">
        <v>13</v>
      </c>
      <c r="B22" s="368" t="s">
        <v>18</v>
      </c>
      <c r="C22" s="45" t="s">
        <v>15</v>
      </c>
      <c r="D22" s="47">
        <v>2</v>
      </c>
      <c r="E22" s="40">
        <v>89.36</v>
      </c>
      <c r="F22" s="40"/>
      <c r="G22" s="40">
        <f t="shared" si="0"/>
        <v>0</v>
      </c>
      <c r="H22" s="40">
        <v>7.5</v>
      </c>
      <c r="I22" s="40"/>
      <c r="J22" s="40">
        <f t="shared" si="1"/>
        <v>0</v>
      </c>
      <c r="K22" s="40">
        <v>3.4</v>
      </c>
      <c r="L22" s="40"/>
      <c r="M22" s="40">
        <f t="shared" si="2"/>
        <v>0</v>
      </c>
      <c r="N22" s="40">
        <f>G22+J22+M22</f>
        <v>0</v>
      </c>
      <c r="O22" s="32"/>
      <c r="P22" s="33"/>
      <c r="Q22" s="25"/>
      <c r="R22" s="207"/>
    </row>
    <row r="23" spans="1:21" s="24" customFormat="1" ht="36">
      <c r="A23" s="45">
        <v>14</v>
      </c>
      <c r="B23" s="368" t="s">
        <v>236</v>
      </c>
      <c r="C23" s="45" t="s">
        <v>15</v>
      </c>
      <c r="D23" s="47">
        <v>2</v>
      </c>
      <c r="E23" s="40">
        <v>45.785374200000007</v>
      </c>
      <c r="F23" s="40"/>
      <c r="G23" s="40">
        <f t="shared" si="0"/>
        <v>0</v>
      </c>
      <c r="H23" s="40">
        <v>82.800000000000011</v>
      </c>
      <c r="I23" s="40"/>
      <c r="J23" s="40">
        <f t="shared" si="1"/>
        <v>0</v>
      </c>
      <c r="K23" s="40">
        <v>21.08</v>
      </c>
      <c r="L23" s="40"/>
      <c r="M23" s="40">
        <f t="shared" si="2"/>
        <v>0</v>
      </c>
      <c r="N23" s="40">
        <f>G23+J23+M23</f>
        <v>0</v>
      </c>
      <c r="O23" s="32"/>
      <c r="P23" s="33"/>
      <c r="Q23" s="25"/>
      <c r="R23" s="207"/>
      <c r="S23" s="31"/>
      <c r="T23" s="27"/>
      <c r="U23" s="27"/>
    </row>
    <row r="24" spans="1:21" s="24" customFormat="1" ht="18">
      <c r="A24" s="45"/>
      <c r="B24" s="368" t="s">
        <v>494</v>
      </c>
      <c r="C24" s="45" t="s">
        <v>149</v>
      </c>
      <c r="D24" s="47">
        <v>1.24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32"/>
      <c r="P24" s="33"/>
      <c r="Q24" s="25"/>
      <c r="R24" s="207"/>
      <c r="S24" s="31"/>
      <c r="T24" s="27"/>
      <c r="U24" s="27"/>
    </row>
    <row r="25" spans="1:21" s="24" customFormat="1" ht="18">
      <c r="A25" s="45"/>
      <c r="B25" s="368" t="s">
        <v>492</v>
      </c>
      <c r="C25" s="45" t="s">
        <v>493</v>
      </c>
      <c r="D25" s="47">
        <v>11.4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32"/>
      <c r="P25" s="33"/>
      <c r="Q25" s="25"/>
      <c r="R25" s="207"/>
      <c r="S25" s="31"/>
      <c r="T25" s="27"/>
      <c r="U25" s="27"/>
    </row>
    <row r="26" spans="1:21" s="24" customFormat="1" ht="18">
      <c r="A26" s="45"/>
      <c r="B26" s="368" t="s">
        <v>495</v>
      </c>
      <c r="C26" s="82" t="s">
        <v>20</v>
      </c>
      <c r="D26" s="47">
        <v>0.06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32"/>
      <c r="P26" s="33"/>
      <c r="Q26" s="25"/>
      <c r="R26" s="207"/>
      <c r="S26" s="31"/>
      <c r="T26" s="27"/>
      <c r="U26" s="27"/>
    </row>
    <row r="27" spans="1:21" s="64" customFormat="1" ht="20.100000000000001" customHeight="1">
      <c r="A27" s="496" t="s">
        <v>129</v>
      </c>
      <c r="B27" s="496"/>
      <c r="C27" s="496"/>
      <c r="D27" s="496"/>
      <c r="E27" s="496"/>
      <c r="F27" s="496"/>
      <c r="G27" s="496"/>
      <c r="H27" s="496"/>
      <c r="I27" s="496"/>
      <c r="J27" s="496"/>
      <c r="K27" s="496"/>
      <c r="L27" s="496"/>
      <c r="M27" s="496"/>
      <c r="N27" s="496"/>
      <c r="O27" s="32"/>
      <c r="P27" s="33"/>
      <c r="Q27" s="25"/>
      <c r="R27" s="207"/>
    </row>
    <row r="28" spans="1:21" s="24" customFormat="1" ht="38.1" customHeight="1">
      <c r="A28" s="82">
        <v>1</v>
      </c>
      <c r="B28" s="83" t="s">
        <v>586</v>
      </c>
      <c r="C28" s="82" t="s">
        <v>20</v>
      </c>
      <c r="D28" s="84">
        <v>33.75</v>
      </c>
      <c r="E28" s="84">
        <v>0</v>
      </c>
      <c r="F28" s="84"/>
      <c r="G28" s="40">
        <f>D28*F28</f>
        <v>0</v>
      </c>
      <c r="H28" s="84">
        <v>9.9000000000000005E-2</v>
      </c>
      <c r="I28" s="84"/>
      <c r="J28" s="40">
        <f>D28*I28</f>
        <v>0</v>
      </c>
      <c r="K28" s="84">
        <v>1.4977599999999998</v>
      </c>
      <c r="L28" s="84"/>
      <c r="M28" s="40">
        <f>D28*L28</f>
        <v>0</v>
      </c>
      <c r="N28" s="40">
        <f>G28+J28+M28</f>
        <v>0</v>
      </c>
      <c r="O28" s="32"/>
      <c r="P28" s="33"/>
      <c r="Q28" s="25"/>
      <c r="R28" s="207"/>
    </row>
    <row r="29" spans="1:21" s="24" customFormat="1" ht="38.1" customHeight="1">
      <c r="A29" s="82">
        <v>2</v>
      </c>
      <c r="B29" s="83" t="s">
        <v>21</v>
      </c>
      <c r="C29" s="82" t="s">
        <v>20</v>
      </c>
      <c r="D29" s="84">
        <v>10.97</v>
      </c>
      <c r="E29" s="84">
        <v>0</v>
      </c>
      <c r="F29" s="84"/>
      <c r="G29" s="40">
        <f t="shared" ref="G29:G41" si="3">D29*F29</f>
        <v>0</v>
      </c>
      <c r="H29" s="84">
        <v>0.67199999999999993</v>
      </c>
      <c r="I29" s="84"/>
      <c r="J29" s="40">
        <f t="shared" ref="J29:J41" si="4">D29*I29</f>
        <v>0</v>
      </c>
      <c r="K29" s="84">
        <v>1.7829552000000004</v>
      </c>
      <c r="L29" s="84"/>
      <c r="M29" s="40">
        <f t="shared" ref="M29:M41" si="5">D29*L29</f>
        <v>0</v>
      </c>
      <c r="N29" s="40">
        <f t="shared" ref="N29:N31" si="6">G29+J29+M29</f>
        <v>0</v>
      </c>
      <c r="O29" s="32"/>
      <c r="P29" s="33"/>
      <c r="Q29" s="25"/>
      <c r="R29" s="207"/>
    </row>
    <row r="30" spans="1:21" s="24" customFormat="1" ht="38.1" customHeight="1">
      <c r="A30" s="82">
        <v>3</v>
      </c>
      <c r="B30" s="83" t="s">
        <v>130</v>
      </c>
      <c r="C30" s="82" t="s">
        <v>20</v>
      </c>
      <c r="D30" s="84">
        <v>22.78</v>
      </c>
      <c r="E30" s="84">
        <v>8.9999999999999987E-4</v>
      </c>
      <c r="F30" s="84"/>
      <c r="G30" s="40">
        <f t="shared" si="3"/>
        <v>0</v>
      </c>
      <c r="H30" s="84">
        <v>0.11999999999999998</v>
      </c>
      <c r="I30" s="84"/>
      <c r="J30" s="40">
        <f t="shared" si="4"/>
        <v>0</v>
      </c>
      <c r="K30" s="84">
        <v>15.249904000000001</v>
      </c>
      <c r="L30" s="84"/>
      <c r="M30" s="40">
        <f t="shared" si="5"/>
        <v>0</v>
      </c>
      <c r="N30" s="40">
        <f t="shared" si="6"/>
        <v>0</v>
      </c>
      <c r="O30" s="32"/>
      <c r="P30" s="33"/>
      <c r="Q30" s="25"/>
      <c r="R30" s="207"/>
    </row>
    <row r="31" spans="1:21" s="24" customFormat="1" ht="20.100000000000001" customHeight="1">
      <c r="A31" s="82">
        <v>4</v>
      </c>
      <c r="B31" s="83" t="s">
        <v>22</v>
      </c>
      <c r="C31" s="82" t="s">
        <v>20</v>
      </c>
      <c r="D31" s="84">
        <v>11</v>
      </c>
      <c r="E31" s="141">
        <v>20.779999999999998</v>
      </c>
      <c r="F31" s="141"/>
      <c r="G31" s="40">
        <f t="shared" si="3"/>
        <v>0</v>
      </c>
      <c r="H31" s="141">
        <v>6.9420000000000011</v>
      </c>
      <c r="I31" s="141"/>
      <c r="J31" s="40">
        <f t="shared" si="4"/>
        <v>0</v>
      </c>
      <c r="K31" s="141">
        <v>1.4800000000000002</v>
      </c>
      <c r="L31" s="141"/>
      <c r="M31" s="40">
        <f t="shared" si="5"/>
        <v>0</v>
      </c>
      <c r="N31" s="40">
        <f t="shared" si="6"/>
        <v>0</v>
      </c>
      <c r="O31" s="32"/>
      <c r="P31" s="33"/>
      <c r="Q31" s="25"/>
      <c r="R31" s="207"/>
    </row>
    <row r="32" spans="1:21" s="24" customFormat="1" ht="20.100000000000001" customHeight="1">
      <c r="A32" s="82"/>
      <c r="B32" s="83" t="s">
        <v>529</v>
      </c>
      <c r="C32" s="82" t="s">
        <v>20</v>
      </c>
      <c r="D32" s="84">
        <v>12.65</v>
      </c>
      <c r="E32" s="141"/>
      <c r="F32" s="141"/>
      <c r="G32" s="40">
        <f t="shared" si="3"/>
        <v>0</v>
      </c>
      <c r="H32" s="141"/>
      <c r="I32" s="141"/>
      <c r="J32" s="40">
        <f t="shared" si="4"/>
        <v>0</v>
      </c>
      <c r="K32" s="141"/>
      <c r="L32" s="141"/>
      <c r="M32" s="40">
        <f t="shared" si="5"/>
        <v>0</v>
      </c>
      <c r="N32" s="40"/>
      <c r="O32" s="32"/>
      <c r="P32" s="33"/>
      <c r="Q32" s="25"/>
      <c r="R32" s="207"/>
    </row>
    <row r="33" spans="1:18" s="24" customFormat="1" ht="20.100000000000001" customHeight="1">
      <c r="A33" s="82">
        <v>5</v>
      </c>
      <c r="B33" s="83" t="s">
        <v>530</v>
      </c>
      <c r="C33" s="82" t="s">
        <v>20</v>
      </c>
      <c r="D33" s="84">
        <v>0.9</v>
      </c>
      <c r="E33" s="141">
        <v>101.42000000000002</v>
      </c>
      <c r="F33" s="141"/>
      <c r="G33" s="40">
        <f t="shared" si="3"/>
        <v>0</v>
      </c>
      <c r="H33" s="141">
        <v>8.2200000000000006</v>
      </c>
      <c r="I33" s="141"/>
      <c r="J33" s="40">
        <f t="shared" si="4"/>
        <v>0</v>
      </c>
      <c r="K33" s="141">
        <v>1.1320000000000001</v>
      </c>
      <c r="L33" s="141"/>
      <c r="M33" s="40">
        <f t="shared" si="5"/>
        <v>0</v>
      </c>
      <c r="N33" s="40">
        <f t="shared" ref="N33:N41" si="7">G33+J33+M33</f>
        <v>0</v>
      </c>
      <c r="O33" s="32"/>
      <c r="P33" s="33"/>
      <c r="Q33" s="25"/>
      <c r="R33" s="207"/>
    </row>
    <row r="34" spans="1:18" s="24" customFormat="1" ht="20.100000000000001" customHeight="1">
      <c r="A34" s="82"/>
      <c r="B34" s="83" t="s">
        <v>23</v>
      </c>
      <c r="C34" s="82" t="s">
        <v>20</v>
      </c>
      <c r="D34" s="84">
        <v>0.92</v>
      </c>
      <c r="E34" s="141"/>
      <c r="F34" s="141"/>
      <c r="G34" s="40">
        <f t="shared" si="3"/>
        <v>0</v>
      </c>
      <c r="H34" s="141"/>
      <c r="I34" s="141"/>
      <c r="J34" s="40">
        <f t="shared" si="4"/>
        <v>0</v>
      </c>
      <c r="K34" s="141"/>
      <c r="L34" s="141"/>
      <c r="M34" s="40">
        <f t="shared" si="5"/>
        <v>0</v>
      </c>
      <c r="N34" s="40"/>
      <c r="O34" s="32"/>
      <c r="P34" s="33"/>
      <c r="Q34" s="25"/>
      <c r="R34" s="207"/>
    </row>
    <row r="35" spans="1:18" s="24" customFormat="1" ht="30">
      <c r="A35" s="82">
        <v>6</v>
      </c>
      <c r="B35" s="83" t="s">
        <v>611</v>
      </c>
      <c r="C35" s="82" t="s">
        <v>20</v>
      </c>
      <c r="D35" s="84">
        <v>12</v>
      </c>
      <c r="E35" s="141">
        <v>119.61999999999996</v>
      </c>
      <c r="F35" s="141"/>
      <c r="G35" s="40">
        <f t="shared" si="3"/>
        <v>0</v>
      </c>
      <c r="H35" s="141">
        <v>11.22</v>
      </c>
      <c r="I35" s="141"/>
      <c r="J35" s="40">
        <f t="shared" si="4"/>
        <v>0</v>
      </c>
      <c r="K35" s="141">
        <v>3.08</v>
      </c>
      <c r="L35" s="141"/>
      <c r="M35" s="40">
        <f t="shared" si="5"/>
        <v>0</v>
      </c>
      <c r="N35" s="40">
        <f t="shared" si="7"/>
        <v>0</v>
      </c>
      <c r="O35" s="32"/>
      <c r="P35" s="33"/>
      <c r="Q35" s="25"/>
      <c r="R35" s="207"/>
    </row>
    <row r="36" spans="1:18" s="24" customFormat="1" ht="20.100000000000001" customHeight="1">
      <c r="A36" s="82"/>
      <c r="B36" s="83" t="s">
        <v>24</v>
      </c>
      <c r="C36" s="82" t="s">
        <v>20</v>
      </c>
      <c r="D36" s="84">
        <v>12.18</v>
      </c>
      <c r="E36" s="141"/>
      <c r="F36" s="141"/>
      <c r="G36" s="40">
        <f t="shared" si="3"/>
        <v>0</v>
      </c>
      <c r="H36" s="141"/>
      <c r="I36" s="141"/>
      <c r="J36" s="40">
        <f t="shared" si="4"/>
        <v>0</v>
      </c>
      <c r="K36" s="141"/>
      <c r="L36" s="141"/>
      <c r="M36" s="40">
        <f t="shared" si="5"/>
        <v>0</v>
      </c>
      <c r="N36" s="40"/>
      <c r="O36" s="32"/>
      <c r="P36" s="33"/>
      <c r="Q36" s="25"/>
      <c r="R36" s="207"/>
    </row>
    <row r="37" spans="1:18" s="24" customFormat="1" ht="20.100000000000001" customHeight="1">
      <c r="A37" s="82">
        <v>7</v>
      </c>
      <c r="B37" s="83" t="s">
        <v>228</v>
      </c>
      <c r="C37" s="82" t="s">
        <v>1</v>
      </c>
      <c r="D37" s="82">
        <v>0.61399999999999999</v>
      </c>
      <c r="E37" s="313">
        <v>1573</v>
      </c>
      <c r="F37" s="313"/>
      <c r="G37" s="40">
        <f t="shared" si="3"/>
        <v>0</v>
      </c>
      <c r="H37" s="313">
        <v>286.79999999999995</v>
      </c>
      <c r="I37" s="313"/>
      <c r="J37" s="40">
        <f t="shared" si="4"/>
        <v>0</v>
      </c>
      <c r="K37" s="313">
        <v>8.8689400000000003</v>
      </c>
      <c r="L37" s="313"/>
      <c r="M37" s="40">
        <f t="shared" si="5"/>
        <v>0</v>
      </c>
      <c r="N37" s="40">
        <f t="shared" si="7"/>
        <v>0</v>
      </c>
      <c r="O37" s="32"/>
      <c r="P37" s="33"/>
      <c r="Q37" s="25"/>
      <c r="R37" s="207"/>
    </row>
    <row r="38" spans="1:18" s="24" customFormat="1" ht="20.100000000000001" customHeight="1">
      <c r="A38" s="82"/>
      <c r="B38" s="83" t="s">
        <v>25</v>
      </c>
      <c r="C38" s="82" t="s">
        <v>1</v>
      </c>
      <c r="D38" s="371">
        <f>D37*1.03</f>
        <v>0.63241999999999998</v>
      </c>
      <c r="E38" s="313"/>
      <c r="F38" s="313"/>
      <c r="G38" s="40">
        <f t="shared" si="3"/>
        <v>0</v>
      </c>
      <c r="H38" s="313"/>
      <c r="I38" s="313"/>
      <c r="J38" s="40">
        <f t="shared" si="4"/>
        <v>0</v>
      </c>
      <c r="K38" s="313"/>
      <c r="L38" s="313"/>
      <c r="M38" s="40">
        <f t="shared" si="5"/>
        <v>0</v>
      </c>
      <c r="N38" s="40"/>
      <c r="O38" s="32"/>
      <c r="P38" s="33"/>
      <c r="Q38" s="25"/>
      <c r="R38" s="207"/>
    </row>
    <row r="39" spans="1:18" s="24" customFormat="1" ht="20.100000000000001" customHeight="1">
      <c r="A39" s="82">
        <v>8</v>
      </c>
      <c r="B39" s="83" t="s">
        <v>229</v>
      </c>
      <c r="C39" s="82" t="s">
        <v>1</v>
      </c>
      <c r="D39" s="82">
        <v>7.3999999999999996E-2</v>
      </c>
      <c r="E39" s="313">
        <v>1763</v>
      </c>
      <c r="F39" s="313"/>
      <c r="G39" s="40">
        <f t="shared" si="3"/>
        <v>0</v>
      </c>
      <c r="H39" s="313">
        <v>286.8</v>
      </c>
      <c r="I39" s="313"/>
      <c r="J39" s="40">
        <f t="shared" si="4"/>
        <v>0</v>
      </c>
      <c r="K39" s="313">
        <v>8.868940000000002</v>
      </c>
      <c r="L39" s="313"/>
      <c r="M39" s="40">
        <f t="shared" si="5"/>
        <v>0</v>
      </c>
      <c r="N39" s="40">
        <f t="shared" si="7"/>
        <v>0</v>
      </c>
      <c r="O39" s="32"/>
      <c r="P39" s="33"/>
      <c r="Q39" s="25"/>
      <c r="R39" s="207"/>
    </row>
    <row r="40" spans="1:18" s="24" customFormat="1" ht="20.100000000000001" customHeight="1">
      <c r="A40" s="82"/>
      <c r="B40" s="83" t="s">
        <v>26</v>
      </c>
      <c r="C40" s="82" t="s">
        <v>1</v>
      </c>
      <c r="D40" s="371">
        <f>D39*1.03</f>
        <v>7.6219999999999996E-2</v>
      </c>
      <c r="E40" s="313"/>
      <c r="F40" s="313"/>
      <c r="G40" s="40">
        <f t="shared" si="3"/>
        <v>0</v>
      </c>
      <c r="H40" s="313"/>
      <c r="I40" s="313"/>
      <c r="J40" s="40">
        <f t="shared" si="4"/>
        <v>0</v>
      </c>
      <c r="K40" s="313"/>
      <c r="L40" s="313"/>
      <c r="M40" s="40">
        <f t="shared" si="5"/>
        <v>0</v>
      </c>
      <c r="N40" s="40"/>
      <c r="O40" s="32"/>
      <c r="P40" s="33"/>
      <c r="Q40" s="25"/>
      <c r="R40" s="207"/>
    </row>
    <row r="41" spans="1:18" s="24" customFormat="1" ht="20.100000000000001" customHeight="1">
      <c r="A41" s="82">
        <v>9</v>
      </c>
      <c r="B41" s="83" t="s">
        <v>27</v>
      </c>
      <c r="C41" s="82" t="s">
        <v>28</v>
      </c>
      <c r="D41" s="84">
        <v>25</v>
      </c>
      <c r="E41" s="313">
        <v>5.6296615384615381</v>
      </c>
      <c r="F41" s="313"/>
      <c r="G41" s="40">
        <f t="shared" si="3"/>
        <v>0</v>
      </c>
      <c r="H41" s="313">
        <v>2.6208</v>
      </c>
      <c r="I41" s="313"/>
      <c r="J41" s="40">
        <f t="shared" si="4"/>
        <v>0</v>
      </c>
      <c r="K41" s="313">
        <v>0.06</v>
      </c>
      <c r="L41" s="313"/>
      <c r="M41" s="40">
        <f t="shared" si="5"/>
        <v>0</v>
      </c>
      <c r="N41" s="40">
        <f t="shared" si="7"/>
        <v>0</v>
      </c>
      <c r="O41" s="32"/>
      <c r="P41" s="33"/>
      <c r="Q41" s="25"/>
      <c r="R41" s="207"/>
    </row>
    <row r="42" spans="1:18" s="24" customFormat="1" ht="20.100000000000001" customHeight="1">
      <c r="A42" s="82"/>
      <c r="B42" s="83" t="s">
        <v>531</v>
      </c>
      <c r="C42" s="82" t="s">
        <v>493</v>
      </c>
      <c r="D42" s="84">
        <v>60</v>
      </c>
      <c r="E42" s="313"/>
      <c r="F42" s="313"/>
      <c r="G42" s="40"/>
      <c r="H42" s="313"/>
      <c r="I42" s="313"/>
      <c r="J42" s="40"/>
      <c r="K42" s="313"/>
      <c r="L42" s="313"/>
      <c r="M42" s="40"/>
      <c r="N42" s="40"/>
      <c r="O42" s="32"/>
      <c r="P42" s="33"/>
      <c r="Q42" s="25"/>
      <c r="R42" s="207"/>
    </row>
    <row r="43" spans="1:18" s="183" customFormat="1" ht="18">
      <c r="A43" s="179"/>
      <c r="B43" s="179" t="s">
        <v>124</v>
      </c>
      <c r="C43" s="179"/>
      <c r="D43" s="179"/>
      <c r="E43" s="180"/>
      <c r="F43" s="180"/>
      <c r="G43" s="181"/>
      <c r="H43" s="181"/>
      <c r="I43" s="181"/>
      <c r="J43" s="181"/>
      <c r="K43" s="181"/>
      <c r="L43" s="181"/>
      <c r="M43" s="181"/>
      <c r="N43" s="182">
        <f>SUM(N28:N41,N6:N23)</f>
        <v>0</v>
      </c>
      <c r="O43" s="447"/>
      <c r="P43" s="447"/>
      <c r="R43" s="447"/>
    </row>
    <row r="44" spans="1:18" s="88" customFormat="1" ht="18">
      <c r="A44" s="86"/>
      <c r="B44" s="86" t="s">
        <v>133</v>
      </c>
      <c r="C44" s="137">
        <v>0.1</v>
      </c>
      <c r="D44" s="86"/>
      <c r="E44" s="143"/>
      <c r="F44" s="143"/>
      <c r="G44" s="40"/>
      <c r="H44" s="143"/>
      <c r="I44" s="143"/>
      <c r="J44" s="40"/>
      <c r="K44" s="143"/>
      <c r="L44" s="143"/>
      <c r="M44" s="40"/>
      <c r="N44" s="87">
        <f>N43*C44</f>
        <v>0</v>
      </c>
    </row>
    <row r="45" spans="1:18" s="88" customFormat="1" ht="18">
      <c r="A45" s="86"/>
      <c r="B45" s="86" t="s">
        <v>124</v>
      </c>
      <c r="C45" s="86"/>
      <c r="D45" s="86"/>
      <c r="E45" s="143"/>
      <c r="F45" s="143"/>
      <c r="G45" s="40"/>
      <c r="H45" s="143"/>
      <c r="I45" s="143"/>
      <c r="J45" s="40"/>
      <c r="K45" s="143"/>
      <c r="L45" s="143"/>
      <c r="M45" s="40"/>
      <c r="N45" s="87">
        <f>N43+N44</f>
        <v>0</v>
      </c>
      <c r="R45" s="443"/>
    </row>
    <row r="46" spans="1:18" s="88" customFormat="1" ht="18">
      <c r="A46" s="86"/>
      <c r="B46" s="86" t="s">
        <v>134</v>
      </c>
      <c r="C46" s="137">
        <v>0.08</v>
      </c>
      <c r="D46" s="86"/>
      <c r="E46" s="143"/>
      <c r="F46" s="143"/>
      <c r="G46" s="40"/>
      <c r="H46" s="143"/>
      <c r="I46" s="143"/>
      <c r="J46" s="40"/>
      <c r="K46" s="143"/>
      <c r="L46" s="143"/>
      <c r="M46" s="40"/>
      <c r="N46" s="87">
        <f>N45*C46</f>
        <v>0</v>
      </c>
    </row>
    <row r="47" spans="1:18" s="172" customFormat="1" ht="18">
      <c r="A47" s="170"/>
      <c r="B47" s="170" t="s">
        <v>176</v>
      </c>
      <c r="C47" s="170"/>
      <c r="D47" s="170"/>
      <c r="E47" s="177"/>
      <c r="F47" s="177"/>
      <c r="G47" s="178"/>
      <c r="H47" s="177"/>
      <c r="I47" s="177"/>
      <c r="J47" s="178"/>
      <c r="K47" s="177"/>
      <c r="L47" s="177"/>
      <c r="M47" s="178"/>
      <c r="N47" s="171">
        <f>N46+N45</f>
        <v>0</v>
      </c>
      <c r="R47" s="444"/>
    </row>
    <row r="48" spans="1:18">
      <c r="D48"/>
      <c r="E48"/>
      <c r="F48"/>
      <c r="G48"/>
      <c r="H48"/>
      <c r="I48"/>
      <c r="J48"/>
      <c r="K48"/>
      <c r="L48"/>
      <c r="M48"/>
      <c r="N48"/>
    </row>
    <row r="49" spans="4:14">
      <c r="D49"/>
      <c r="E49"/>
      <c r="F49"/>
      <c r="G49"/>
      <c r="H49"/>
      <c r="I49"/>
      <c r="J49"/>
      <c r="K49"/>
      <c r="L49"/>
      <c r="M49"/>
      <c r="N49"/>
    </row>
    <row r="50" spans="4:14">
      <c r="D50"/>
      <c r="E50"/>
      <c r="F50"/>
      <c r="G50"/>
      <c r="H50"/>
      <c r="I50"/>
      <c r="J50"/>
      <c r="K50"/>
      <c r="L50"/>
      <c r="M50"/>
      <c r="N50"/>
    </row>
    <row r="51" spans="4:14">
      <c r="D51"/>
      <c r="E51"/>
      <c r="F51"/>
      <c r="G51"/>
      <c r="H51"/>
      <c r="I51"/>
      <c r="J51"/>
      <c r="K51"/>
      <c r="L51"/>
      <c r="M51"/>
      <c r="N51"/>
    </row>
    <row r="52" spans="4:14">
      <c r="D52"/>
      <c r="E52"/>
      <c r="F52"/>
      <c r="G52"/>
      <c r="H52"/>
      <c r="I52"/>
      <c r="J52"/>
      <c r="K52"/>
      <c r="L52"/>
      <c r="M52"/>
      <c r="N52"/>
    </row>
    <row r="53" spans="4:14">
      <c r="D53"/>
      <c r="E53"/>
      <c r="F53"/>
      <c r="G53"/>
      <c r="H53"/>
      <c r="I53"/>
      <c r="J53"/>
      <c r="K53"/>
      <c r="L53"/>
      <c r="M53"/>
      <c r="N53"/>
    </row>
    <row r="54" spans="4:14">
      <c r="D54"/>
      <c r="E54"/>
      <c r="F54"/>
      <c r="G54"/>
      <c r="H54"/>
      <c r="I54"/>
      <c r="J54"/>
      <c r="K54"/>
      <c r="L54"/>
      <c r="M54"/>
      <c r="N54"/>
    </row>
    <row r="55" spans="4:14">
      <c r="D55"/>
      <c r="E55"/>
      <c r="F55"/>
      <c r="G55"/>
      <c r="H55"/>
      <c r="I55"/>
      <c r="J55"/>
      <c r="K55"/>
      <c r="L55"/>
      <c r="M55"/>
      <c r="N55"/>
    </row>
    <row r="56" spans="4:14">
      <c r="D56"/>
      <c r="E56"/>
      <c r="F56"/>
      <c r="G56"/>
      <c r="H56"/>
      <c r="I56"/>
      <c r="J56"/>
      <c r="K56"/>
      <c r="L56"/>
      <c r="M56"/>
      <c r="N56"/>
    </row>
    <row r="57" spans="4:14">
      <c r="D57"/>
      <c r="E57"/>
      <c r="F57"/>
      <c r="G57"/>
      <c r="H57"/>
      <c r="I57"/>
      <c r="J57"/>
      <c r="K57"/>
      <c r="L57"/>
      <c r="M57"/>
      <c r="N57"/>
    </row>
    <row r="58" spans="4:14">
      <c r="D58"/>
      <c r="E58"/>
      <c r="F58"/>
      <c r="G58"/>
      <c r="H58"/>
      <c r="I58"/>
      <c r="J58"/>
      <c r="K58"/>
      <c r="L58"/>
      <c r="M58"/>
      <c r="N58"/>
    </row>
    <row r="59" spans="4:14">
      <c r="D59"/>
      <c r="E59"/>
      <c r="F59"/>
      <c r="G59"/>
      <c r="H59"/>
      <c r="I59"/>
      <c r="J59"/>
      <c r="K59"/>
      <c r="L59"/>
      <c r="M59"/>
      <c r="N59"/>
    </row>
    <row r="60" spans="4:14">
      <c r="D60"/>
      <c r="E60"/>
      <c r="F60"/>
      <c r="G60"/>
      <c r="H60"/>
      <c r="I60"/>
      <c r="J60"/>
      <c r="K60"/>
      <c r="L60"/>
      <c r="M60"/>
      <c r="N60"/>
    </row>
    <row r="61" spans="4:14">
      <c r="D61"/>
      <c r="E61"/>
      <c r="F61"/>
      <c r="G61"/>
      <c r="H61"/>
      <c r="I61"/>
      <c r="J61"/>
      <c r="K61"/>
      <c r="L61"/>
      <c r="M61"/>
      <c r="N61"/>
    </row>
    <row r="62" spans="4:14">
      <c r="D62"/>
      <c r="E62"/>
      <c r="F62"/>
      <c r="G62"/>
      <c r="H62"/>
      <c r="I62"/>
      <c r="J62"/>
      <c r="K62"/>
      <c r="L62"/>
      <c r="M62"/>
      <c r="N62"/>
    </row>
    <row r="63" spans="4:14">
      <c r="D63"/>
      <c r="E63"/>
      <c r="F63"/>
      <c r="G63"/>
      <c r="H63"/>
      <c r="I63"/>
      <c r="J63"/>
      <c r="K63"/>
      <c r="L63"/>
      <c r="M63"/>
      <c r="N63"/>
    </row>
    <row r="64" spans="4:14">
      <c r="D64"/>
      <c r="E64"/>
      <c r="F64"/>
      <c r="G64"/>
      <c r="H64"/>
      <c r="I64"/>
      <c r="J64"/>
      <c r="K64"/>
      <c r="L64"/>
      <c r="M64"/>
      <c r="N64"/>
    </row>
    <row r="65" spans="4:14">
      <c r="D65"/>
      <c r="E65"/>
      <c r="F65"/>
      <c r="G65"/>
      <c r="H65"/>
      <c r="I65"/>
      <c r="J65"/>
      <c r="K65"/>
      <c r="L65"/>
      <c r="M65"/>
      <c r="N65"/>
    </row>
    <row r="66" spans="4:14">
      <c r="D66"/>
      <c r="E66"/>
      <c r="F66"/>
      <c r="G66"/>
      <c r="H66"/>
      <c r="I66"/>
      <c r="J66"/>
      <c r="K66"/>
      <c r="L66"/>
      <c r="M66"/>
      <c r="N66"/>
    </row>
    <row r="67" spans="4:14">
      <c r="D67"/>
      <c r="E67"/>
      <c r="F67"/>
      <c r="G67"/>
      <c r="H67"/>
      <c r="I67"/>
      <c r="J67"/>
      <c r="K67"/>
      <c r="L67"/>
      <c r="M67"/>
      <c r="N67"/>
    </row>
    <row r="68" spans="4:14">
      <c r="D68"/>
      <c r="E68"/>
      <c r="F68"/>
      <c r="G68"/>
      <c r="H68"/>
      <c r="I68"/>
      <c r="J68"/>
      <c r="K68"/>
      <c r="L68"/>
      <c r="M68"/>
      <c r="N68"/>
    </row>
    <row r="69" spans="4:14">
      <c r="D69"/>
      <c r="E69"/>
      <c r="F69"/>
      <c r="G69"/>
      <c r="H69"/>
      <c r="I69"/>
      <c r="J69"/>
      <c r="K69"/>
      <c r="L69"/>
      <c r="M69"/>
      <c r="N69"/>
    </row>
    <row r="70" spans="4:14">
      <c r="D70"/>
      <c r="E70"/>
      <c r="F70"/>
      <c r="G70"/>
      <c r="H70"/>
      <c r="I70"/>
      <c r="J70"/>
      <c r="K70"/>
      <c r="L70"/>
      <c r="M70"/>
      <c r="N70"/>
    </row>
    <row r="71" spans="4:14">
      <c r="D71"/>
      <c r="E71"/>
      <c r="F71"/>
      <c r="G71"/>
      <c r="H71"/>
      <c r="I71"/>
      <c r="J71"/>
      <c r="K71"/>
      <c r="L71"/>
      <c r="M71"/>
      <c r="N71"/>
    </row>
    <row r="72" spans="4:14">
      <c r="D72"/>
      <c r="E72"/>
      <c r="F72"/>
      <c r="G72"/>
      <c r="H72"/>
      <c r="I72"/>
      <c r="J72"/>
      <c r="K72"/>
      <c r="L72"/>
      <c r="M72"/>
      <c r="N72"/>
    </row>
    <row r="73" spans="4:14">
      <c r="D73"/>
      <c r="E73"/>
      <c r="F73"/>
      <c r="G73"/>
      <c r="H73"/>
      <c r="I73"/>
      <c r="J73"/>
      <c r="K73"/>
      <c r="L73"/>
      <c r="M73"/>
      <c r="N73"/>
    </row>
    <row r="74" spans="4:14">
      <c r="D74"/>
      <c r="E74"/>
      <c r="F74"/>
      <c r="G74"/>
      <c r="H74"/>
      <c r="I74"/>
      <c r="J74"/>
      <c r="K74"/>
      <c r="L74"/>
      <c r="M74"/>
      <c r="N74"/>
    </row>
    <row r="75" spans="4:14">
      <c r="D75"/>
      <c r="E75"/>
      <c r="F75"/>
      <c r="G75"/>
      <c r="H75"/>
      <c r="I75"/>
      <c r="J75"/>
      <c r="K75"/>
      <c r="L75"/>
      <c r="M75"/>
      <c r="N75"/>
    </row>
    <row r="76" spans="4:14">
      <c r="D76"/>
      <c r="E76"/>
      <c r="F76"/>
      <c r="G76"/>
      <c r="H76"/>
      <c r="I76"/>
      <c r="J76"/>
      <c r="K76"/>
      <c r="L76"/>
      <c r="M76"/>
      <c r="N76"/>
    </row>
    <row r="77" spans="4:14">
      <c r="D77"/>
      <c r="E77"/>
      <c r="F77"/>
      <c r="G77"/>
      <c r="H77"/>
      <c r="I77"/>
      <c r="J77"/>
      <c r="K77"/>
      <c r="L77"/>
      <c r="M77"/>
      <c r="N77"/>
    </row>
    <row r="78" spans="4:14">
      <c r="D78"/>
      <c r="E78"/>
      <c r="F78"/>
      <c r="G78"/>
      <c r="H78"/>
      <c r="I78"/>
      <c r="J78"/>
      <c r="K78"/>
      <c r="L78"/>
      <c r="M78"/>
      <c r="N78"/>
    </row>
    <row r="79" spans="4:14">
      <c r="D79"/>
      <c r="E79"/>
      <c r="F79"/>
      <c r="G79"/>
      <c r="H79"/>
      <c r="I79"/>
      <c r="J79"/>
      <c r="K79"/>
      <c r="L79"/>
      <c r="M79"/>
      <c r="N79"/>
    </row>
    <row r="80" spans="4:14">
      <c r="D80"/>
      <c r="E80"/>
      <c r="F80"/>
      <c r="G80"/>
      <c r="H80"/>
      <c r="I80"/>
      <c r="J80"/>
      <c r="K80"/>
      <c r="L80"/>
      <c r="M80"/>
      <c r="N80"/>
    </row>
    <row r="81" spans="4:14">
      <c r="D81"/>
      <c r="E81"/>
      <c r="F81"/>
      <c r="G81"/>
      <c r="H81"/>
      <c r="I81"/>
      <c r="J81"/>
      <c r="K81"/>
      <c r="L81"/>
      <c r="M81"/>
      <c r="N81"/>
    </row>
    <row r="82" spans="4:14">
      <c r="D82"/>
      <c r="E82"/>
      <c r="F82"/>
      <c r="G82"/>
      <c r="H82"/>
      <c r="I82"/>
      <c r="J82"/>
      <c r="K82"/>
      <c r="L82"/>
      <c r="M82"/>
      <c r="N82"/>
    </row>
    <row r="83" spans="4:14">
      <c r="D83"/>
      <c r="E83"/>
      <c r="F83"/>
      <c r="G83"/>
      <c r="H83"/>
      <c r="I83"/>
      <c r="J83"/>
      <c r="K83"/>
      <c r="L83"/>
      <c r="M83"/>
      <c r="N83"/>
    </row>
    <row r="84" spans="4:14">
      <c r="D84"/>
      <c r="E84"/>
      <c r="F84"/>
      <c r="G84"/>
      <c r="H84"/>
      <c r="I84"/>
      <c r="J84"/>
      <c r="K84"/>
      <c r="L84"/>
      <c r="M84"/>
      <c r="N84"/>
    </row>
    <row r="85" spans="4:14">
      <c r="D85"/>
      <c r="E85"/>
      <c r="F85"/>
      <c r="G85"/>
      <c r="H85"/>
      <c r="I85"/>
      <c r="J85"/>
      <c r="K85"/>
      <c r="L85"/>
      <c r="M85"/>
      <c r="N85"/>
    </row>
    <row r="86" spans="4:14">
      <c r="D86"/>
      <c r="E86"/>
      <c r="F86"/>
      <c r="G86"/>
      <c r="H86"/>
      <c r="I86"/>
      <c r="J86"/>
      <c r="K86"/>
      <c r="L86"/>
      <c r="M86"/>
      <c r="N86"/>
    </row>
    <row r="87" spans="4:14">
      <c r="D87"/>
      <c r="E87"/>
      <c r="F87"/>
      <c r="G87"/>
      <c r="H87"/>
      <c r="I87"/>
      <c r="J87"/>
      <c r="K87"/>
      <c r="L87"/>
      <c r="M87"/>
      <c r="N87"/>
    </row>
    <row r="88" spans="4:14">
      <c r="D88"/>
      <c r="E88"/>
      <c r="F88"/>
      <c r="G88"/>
      <c r="H88"/>
      <c r="I88"/>
      <c r="J88"/>
      <c r="K88"/>
      <c r="L88"/>
      <c r="M88"/>
      <c r="N88"/>
    </row>
    <row r="89" spans="4:14">
      <c r="D89"/>
      <c r="E89"/>
      <c r="F89"/>
      <c r="G89"/>
      <c r="H89"/>
      <c r="I89"/>
      <c r="J89"/>
      <c r="K89"/>
      <c r="L89"/>
      <c r="M89"/>
      <c r="N89"/>
    </row>
    <row r="90" spans="4:14">
      <c r="D90"/>
      <c r="E90"/>
      <c r="F90"/>
      <c r="G90"/>
      <c r="H90"/>
      <c r="I90"/>
      <c r="J90"/>
      <c r="K90"/>
      <c r="L90"/>
      <c r="M90"/>
      <c r="N90"/>
    </row>
    <row r="91" spans="4:14">
      <c r="D91"/>
      <c r="E91"/>
      <c r="F91"/>
      <c r="G91"/>
      <c r="H91"/>
      <c r="I91"/>
      <c r="J91"/>
      <c r="K91"/>
      <c r="L91"/>
      <c r="M91"/>
      <c r="N91"/>
    </row>
    <row r="92" spans="4:14">
      <c r="D92"/>
      <c r="E92"/>
      <c r="F92"/>
      <c r="G92"/>
      <c r="H92"/>
      <c r="I92"/>
      <c r="J92"/>
      <c r="K92"/>
      <c r="L92"/>
      <c r="M92"/>
      <c r="N92"/>
    </row>
    <row r="93" spans="4:14">
      <c r="D93"/>
      <c r="E93"/>
      <c r="F93"/>
      <c r="G93"/>
      <c r="H93"/>
      <c r="I93"/>
      <c r="J93"/>
      <c r="K93"/>
      <c r="L93"/>
      <c r="M93"/>
      <c r="N93"/>
    </row>
    <row r="94" spans="4:14">
      <c r="D94"/>
      <c r="E94"/>
      <c r="F94"/>
      <c r="G94"/>
      <c r="H94"/>
      <c r="I94"/>
      <c r="J94"/>
      <c r="K94"/>
      <c r="L94"/>
      <c r="M94"/>
      <c r="N94"/>
    </row>
    <row r="95" spans="4:14">
      <c r="D95"/>
      <c r="E95"/>
      <c r="F95"/>
      <c r="G95"/>
      <c r="H95"/>
      <c r="I95"/>
      <c r="J95"/>
      <c r="K95"/>
      <c r="L95"/>
      <c r="M95"/>
      <c r="N95"/>
    </row>
    <row r="96" spans="4:14">
      <c r="D96"/>
      <c r="E96"/>
      <c r="F96"/>
      <c r="G96"/>
      <c r="H96"/>
      <c r="I96"/>
      <c r="J96"/>
      <c r="K96"/>
      <c r="L96"/>
      <c r="M96"/>
      <c r="N96"/>
    </row>
    <row r="97" spans="4:14">
      <c r="D97"/>
      <c r="E97"/>
      <c r="F97"/>
      <c r="G97"/>
      <c r="H97"/>
      <c r="I97"/>
      <c r="J97"/>
      <c r="K97"/>
      <c r="L97"/>
      <c r="M97"/>
      <c r="N97"/>
    </row>
    <row r="98" spans="4:14">
      <c r="D98"/>
      <c r="E98"/>
      <c r="F98"/>
      <c r="G98"/>
      <c r="H98"/>
      <c r="I98"/>
      <c r="J98"/>
      <c r="K98"/>
      <c r="L98"/>
      <c r="M98"/>
      <c r="N98"/>
    </row>
    <row r="99" spans="4:14">
      <c r="D99"/>
      <c r="E99"/>
      <c r="F99"/>
      <c r="G99"/>
      <c r="H99"/>
      <c r="I99"/>
      <c r="J99"/>
      <c r="K99"/>
      <c r="L99"/>
      <c r="M99"/>
      <c r="N99"/>
    </row>
    <row r="100" spans="4:14">
      <c r="D100"/>
      <c r="E100"/>
      <c r="F100"/>
      <c r="G100"/>
      <c r="H100"/>
      <c r="I100"/>
      <c r="J100"/>
      <c r="K100"/>
      <c r="L100"/>
      <c r="M100"/>
      <c r="N100"/>
    </row>
    <row r="101" spans="4:14">
      <c r="D101"/>
      <c r="E101"/>
      <c r="F101"/>
      <c r="G101"/>
      <c r="H101"/>
      <c r="I101"/>
      <c r="J101"/>
      <c r="K101"/>
      <c r="L101"/>
      <c r="M101"/>
      <c r="N101"/>
    </row>
    <row r="102" spans="4:14">
      <c r="D102"/>
      <c r="E102"/>
      <c r="F102"/>
      <c r="G102"/>
      <c r="H102"/>
      <c r="I102"/>
      <c r="J102"/>
      <c r="K102"/>
      <c r="L102"/>
      <c r="M102"/>
      <c r="N102"/>
    </row>
    <row r="103" spans="4:14">
      <c r="D103"/>
      <c r="E103"/>
      <c r="F103"/>
      <c r="G103"/>
      <c r="H103"/>
      <c r="I103"/>
      <c r="J103"/>
      <c r="K103"/>
      <c r="L103"/>
      <c r="M103"/>
      <c r="N103"/>
    </row>
    <row r="104" spans="4:14">
      <c r="D104"/>
      <c r="E104"/>
      <c r="F104"/>
      <c r="G104"/>
      <c r="H104"/>
      <c r="I104"/>
      <c r="J104"/>
      <c r="K104"/>
      <c r="L104"/>
      <c r="M104"/>
      <c r="N104"/>
    </row>
    <row r="105" spans="4:14">
      <c r="D105"/>
      <c r="E105"/>
      <c r="F105"/>
      <c r="G105"/>
      <c r="H105"/>
      <c r="I105"/>
      <c r="J105"/>
      <c r="K105"/>
      <c r="L105"/>
      <c r="M105"/>
      <c r="N105"/>
    </row>
    <row r="106" spans="4:14">
      <c r="D106"/>
      <c r="E106"/>
      <c r="F106"/>
      <c r="G106"/>
      <c r="H106"/>
      <c r="I106"/>
      <c r="J106"/>
      <c r="K106"/>
      <c r="L106"/>
      <c r="M106"/>
      <c r="N106"/>
    </row>
    <row r="107" spans="4:14">
      <c r="D107"/>
      <c r="E107"/>
      <c r="F107"/>
      <c r="G107"/>
      <c r="H107"/>
      <c r="I107"/>
      <c r="J107"/>
      <c r="K107"/>
      <c r="L107"/>
      <c r="M107"/>
      <c r="N107"/>
    </row>
    <row r="108" spans="4:14">
      <c r="D108"/>
      <c r="E108"/>
      <c r="F108"/>
      <c r="G108"/>
      <c r="H108"/>
      <c r="I108"/>
      <c r="J108"/>
      <c r="K108"/>
      <c r="L108"/>
      <c r="M108"/>
      <c r="N108"/>
    </row>
    <row r="109" spans="4:14">
      <c r="D109"/>
      <c r="E109"/>
      <c r="F109"/>
      <c r="G109"/>
      <c r="H109"/>
      <c r="I109"/>
      <c r="J109"/>
      <c r="K109"/>
      <c r="L109"/>
      <c r="M109"/>
      <c r="N109"/>
    </row>
    <row r="110" spans="4:14">
      <c r="D110"/>
      <c r="E110"/>
      <c r="F110"/>
      <c r="G110"/>
      <c r="H110"/>
      <c r="I110"/>
      <c r="J110"/>
      <c r="K110"/>
      <c r="L110"/>
      <c r="M110"/>
      <c r="N110"/>
    </row>
    <row r="111" spans="4:14">
      <c r="D111"/>
      <c r="E111"/>
      <c r="F111"/>
      <c r="G111"/>
      <c r="H111"/>
      <c r="I111"/>
      <c r="J111"/>
      <c r="K111"/>
      <c r="L111"/>
      <c r="M111"/>
      <c r="N111"/>
    </row>
    <row r="112" spans="4:14">
      <c r="D112"/>
      <c r="E112"/>
      <c r="F112"/>
      <c r="G112"/>
      <c r="H112"/>
      <c r="I112"/>
      <c r="J112"/>
      <c r="K112"/>
      <c r="L112"/>
      <c r="M112"/>
      <c r="N112"/>
    </row>
    <row r="113" spans="4:14">
      <c r="D113"/>
      <c r="E113"/>
      <c r="F113"/>
      <c r="G113"/>
      <c r="H113"/>
      <c r="I113"/>
      <c r="J113"/>
      <c r="K113"/>
      <c r="L113"/>
      <c r="M113"/>
      <c r="N113"/>
    </row>
    <row r="114" spans="4:14">
      <c r="D114"/>
      <c r="E114"/>
      <c r="F114"/>
      <c r="G114"/>
      <c r="H114"/>
      <c r="I114"/>
      <c r="J114"/>
      <c r="K114"/>
      <c r="L114"/>
      <c r="M114"/>
      <c r="N114"/>
    </row>
    <row r="115" spans="4:14">
      <c r="D115"/>
      <c r="E115"/>
      <c r="F115"/>
      <c r="G115"/>
      <c r="H115"/>
      <c r="I115"/>
      <c r="J115"/>
      <c r="K115"/>
      <c r="L115"/>
      <c r="M115"/>
      <c r="N115"/>
    </row>
    <row r="116" spans="4:14">
      <c r="D116"/>
      <c r="E116"/>
      <c r="F116"/>
      <c r="G116"/>
      <c r="H116"/>
      <c r="I116"/>
      <c r="J116"/>
      <c r="K116"/>
      <c r="L116"/>
      <c r="M116"/>
      <c r="N116"/>
    </row>
    <row r="117" spans="4:14">
      <c r="D117"/>
      <c r="E117"/>
      <c r="F117"/>
      <c r="G117"/>
      <c r="H117"/>
      <c r="I117"/>
      <c r="J117"/>
      <c r="K117"/>
      <c r="L117"/>
      <c r="M117"/>
      <c r="N117"/>
    </row>
    <row r="118" spans="4:14">
      <c r="D118"/>
      <c r="E118"/>
      <c r="F118"/>
      <c r="G118"/>
      <c r="H118"/>
      <c r="I118"/>
      <c r="J118"/>
      <c r="K118"/>
      <c r="L118"/>
      <c r="M118"/>
      <c r="N118"/>
    </row>
    <row r="119" spans="4:14">
      <c r="D119"/>
      <c r="E119"/>
      <c r="F119"/>
      <c r="G119"/>
      <c r="H119"/>
      <c r="I119"/>
      <c r="J119"/>
      <c r="K119"/>
      <c r="L119"/>
      <c r="M119"/>
      <c r="N119"/>
    </row>
    <row r="120" spans="4:14">
      <c r="D120"/>
      <c r="E120"/>
      <c r="F120"/>
      <c r="G120"/>
      <c r="H120"/>
      <c r="I120"/>
      <c r="J120"/>
      <c r="K120"/>
      <c r="L120"/>
      <c r="M120"/>
      <c r="N120"/>
    </row>
    <row r="121" spans="4:14">
      <c r="D121"/>
      <c r="E121"/>
      <c r="F121"/>
      <c r="G121"/>
      <c r="H121"/>
      <c r="I121"/>
      <c r="J121"/>
      <c r="K121"/>
      <c r="L121"/>
      <c r="M121"/>
      <c r="N121"/>
    </row>
    <row r="122" spans="4:14">
      <c r="D122"/>
      <c r="E122"/>
      <c r="F122"/>
      <c r="G122"/>
      <c r="H122"/>
      <c r="I122"/>
      <c r="J122"/>
      <c r="K122"/>
      <c r="L122"/>
      <c r="M122"/>
      <c r="N122"/>
    </row>
    <row r="123" spans="4:14">
      <c r="D123"/>
      <c r="E123"/>
      <c r="F123"/>
      <c r="G123"/>
      <c r="H123"/>
      <c r="I123"/>
      <c r="J123"/>
      <c r="K123"/>
      <c r="L123"/>
      <c r="M123"/>
      <c r="N123"/>
    </row>
    <row r="124" spans="4:14">
      <c r="D124"/>
      <c r="E124"/>
      <c r="F124"/>
      <c r="G124"/>
      <c r="H124"/>
      <c r="I124"/>
      <c r="J124"/>
      <c r="K124"/>
      <c r="L124"/>
      <c r="M124"/>
      <c r="N124"/>
    </row>
    <row r="125" spans="4:14">
      <c r="D125"/>
      <c r="E125"/>
      <c r="F125"/>
      <c r="G125"/>
      <c r="H125"/>
      <c r="I125"/>
      <c r="J125"/>
      <c r="K125"/>
      <c r="L125"/>
      <c r="M125"/>
      <c r="N125"/>
    </row>
    <row r="126" spans="4:14">
      <c r="D126"/>
      <c r="E126"/>
      <c r="F126"/>
      <c r="G126"/>
      <c r="H126"/>
      <c r="I126"/>
      <c r="J126"/>
      <c r="K126"/>
      <c r="L126"/>
      <c r="M126"/>
      <c r="N126"/>
    </row>
    <row r="127" spans="4:14">
      <c r="D127"/>
      <c r="E127"/>
      <c r="F127"/>
      <c r="G127"/>
      <c r="H127"/>
      <c r="I127"/>
      <c r="J127"/>
      <c r="K127"/>
      <c r="L127"/>
      <c r="M127"/>
      <c r="N127"/>
    </row>
    <row r="128" spans="4:14">
      <c r="D128"/>
      <c r="E128"/>
      <c r="F128"/>
      <c r="G128"/>
      <c r="H128"/>
      <c r="I128"/>
      <c r="J128"/>
      <c r="K128"/>
      <c r="L128"/>
      <c r="M128"/>
      <c r="N128"/>
    </row>
    <row r="129" spans="4:14">
      <c r="D129"/>
      <c r="E129"/>
      <c r="F129"/>
      <c r="G129"/>
      <c r="H129"/>
      <c r="I129"/>
      <c r="J129"/>
      <c r="K129"/>
      <c r="L129"/>
      <c r="M129"/>
      <c r="N129"/>
    </row>
    <row r="130" spans="4:14">
      <c r="D130"/>
      <c r="E130"/>
      <c r="F130"/>
      <c r="G130"/>
      <c r="H130"/>
      <c r="I130"/>
      <c r="J130"/>
      <c r="K130"/>
      <c r="L130"/>
      <c r="M130"/>
      <c r="N130"/>
    </row>
    <row r="131" spans="4:14">
      <c r="D131"/>
      <c r="E131"/>
      <c r="F131"/>
      <c r="G131"/>
      <c r="H131"/>
      <c r="I131"/>
      <c r="J131"/>
      <c r="K131"/>
      <c r="L131"/>
      <c r="M131"/>
      <c r="N131"/>
    </row>
    <row r="132" spans="4:14">
      <c r="D132"/>
      <c r="E132"/>
      <c r="F132"/>
      <c r="G132"/>
      <c r="H132"/>
      <c r="I132"/>
      <c r="J132"/>
      <c r="K132"/>
      <c r="L132"/>
      <c r="M132"/>
      <c r="N132"/>
    </row>
    <row r="133" spans="4:14">
      <c r="D133"/>
      <c r="E133"/>
      <c r="F133"/>
      <c r="G133"/>
      <c r="H133"/>
      <c r="I133"/>
      <c r="J133"/>
      <c r="K133"/>
      <c r="L133"/>
      <c r="M133"/>
      <c r="N133"/>
    </row>
    <row r="134" spans="4:14">
      <c r="D134"/>
      <c r="E134"/>
      <c r="F134"/>
      <c r="G134"/>
      <c r="H134"/>
      <c r="I134"/>
      <c r="J134"/>
      <c r="K134"/>
      <c r="L134"/>
      <c r="M134"/>
      <c r="N134"/>
    </row>
    <row r="135" spans="4:14">
      <c r="D135"/>
      <c r="E135"/>
      <c r="F135"/>
      <c r="G135"/>
      <c r="H135"/>
      <c r="I135"/>
      <c r="J135"/>
      <c r="K135"/>
      <c r="L135"/>
      <c r="M135"/>
      <c r="N135"/>
    </row>
    <row r="136" spans="4:14">
      <c r="D136"/>
      <c r="E136"/>
      <c r="F136"/>
      <c r="G136"/>
      <c r="H136"/>
      <c r="I136"/>
      <c r="J136"/>
      <c r="K136"/>
      <c r="L136"/>
      <c r="M136"/>
      <c r="N136"/>
    </row>
    <row r="137" spans="4:14">
      <c r="D137"/>
      <c r="E137"/>
      <c r="F137"/>
      <c r="G137"/>
      <c r="H137"/>
      <c r="I137"/>
      <c r="J137"/>
      <c r="K137"/>
      <c r="L137"/>
      <c r="M137"/>
      <c r="N137"/>
    </row>
    <row r="138" spans="4:14">
      <c r="D138"/>
      <c r="E138"/>
      <c r="F138"/>
      <c r="G138"/>
      <c r="H138"/>
      <c r="I138"/>
      <c r="J138"/>
      <c r="K138"/>
      <c r="L138"/>
      <c r="M138"/>
      <c r="N138"/>
    </row>
    <row r="139" spans="4:14">
      <c r="D139"/>
      <c r="E139"/>
      <c r="F139"/>
      <c r="G139"/>
      <c r="H139"/>
      <c r="I139"/>
      <c r="J139"/>
      <c r="K139"/>
      <c r="L139"/>
      <c r="M139"/>
      <c r="N139"/>
    </row>
    <row r="140" spans="4:14">
      <c r="D140"/>
      <c r="E140"/>
      <c r="F140"/>
      <c r="G140"/>
      <c r="H140"/>
      <c r="I140"/>
      <c r="J140"/>
      <c r="K140"/>
      <c r="L140"/>
      <c r="M140"/>
      <c r="N140"/>
    </row>
    <row r="141" spans="4:14">
      <c r="D141"/>
      <c r="E141"/>
      <c r="F141"/>
      <c r="G141"/>
      <c r="H141"/>
      <c r="I141"/>
      <c r="J141"/>
      <c r="K141"/>
      <c r="L141"/>
      <c r="M141"/>
      <c r="N141"/>
    </row>
    <row r="142" spans="4:14">
      <c r="D142"/>
      <c r="E142"/>
      <c r="F142"/>
      <c r="G142"/>
      <c r="H142"/>
      <c r="I142"/>
      <c r="J142"/>
      <c r="K142"/>
      <c r="L142"/>
      <c r="M142"/>
      <c r="N142"/>
    </row>
    <row r="143" spans="4:14">
      <c r="D143"/>
      <c r="E143"/>
      <c r="F143"/>
      <c r="G143"/>
      <c r="H143"/>
      <c r="I143"/>
      <c r="J143"/>
      <c r="K143"/>
      <c r="L143"/>
      <c r="M143"/>
      <c r="N143"/>
    </row>
    <row r="144" spans="4:14">
      <c r="D144"/>
      <c r="E144"/>
      <c r="F144"/>
      <c r="G144"/>
      <c r="H144"/>
      <c r="I144"/>
      <c r="J144"/>
      <c r="K144"/>
      <c r="L144"/>
      <c r="M144"/>
      <c r="N144"/>
    </row>
    <row r="145" spans="4:14">
      <c r="D145"/>
      <c r="E145"/>
      <c r="F145"/>
      <c r="G145"/>
      <c r="H145"/>
      <c r="I145"/>
      <c r="J145"/>
      <c r="K145"/>
      <c r="L145"/>
      <c r="M145"/>
      <c r="N145"/>
    </row>
    <row r="146" spans="4:14">
      <c r="D146"/>
      <c r="E146"/>
      <c r="F146"/>
      <c r="G146"/>
      <c r="H146"/>
      <c r="I146"/>
      <c r="J146"/>
      <c r="K146"/>
      <c r="L146"/>
      <c r="M146"/>
      <c r="N146"/>
    </row>
    <row r="147" spans="4:14">
      <c r="D147"/>
      <c r="E147"/>
      <c r="F147"/>
      <c r="G147"/>
      <c r="H147"/>
      <c r="I147"/>
      <c r="J147"/>
      <c r="K147"/>
      <c r="L147"/>
      <c r="M147"/>
      <c r="N147"/>
    </row>
    <row r="148" spans="4:14">
      <c r="D148"/>
      <c r="E148"/>
      <c r="F148"/>
      <c r="G148"/>
      <c r="H148"/>
      <c r="I148"/>
      <c r="J148"/>
      <c r="K148"/>
      <c r="L148"/>
      <c r="M148"/>
      <c r="N148"/>
    </row>
    <row r="149" spans="4:14">
      <c r="D149"/>
      <c r="E149"/>
      <c r="F149"/>
      <c r="G149"/>
      <c r="H149"/>
      <c r="I149"/>
      <c r="J149"/>
      <c r="K149"/>
      <c r="L149"/>
      <c r="M149"/>
      <c r="N149"/>
    </row>
    <row r="150" spans="4:14">
      <c r="D150"/>
      <c r="E150"/>
      <c r="F150"/>
      <c r="G150"/>
      <c r="H150"/>
      <c r="I150"/>
      <c r="J150"/>
      <c r="K150"/>
      <c r="L150"/>
      <c r="M150"/>
      <c r="N150"/>
    </row>
    <row r="151" spans="4:14">
      <c r="D151"/>
      <c r="E151"/>
      <c r="F151"/>
      <c r="G151"/>
      <c r="H151"/>
      <c r="I151"/>
      <c r="J151"/>
      <c r="K151"/>
      <c r="L151"/>
      <c r="M151"/>
      <c r="N151"/>
    </row>
    <row r="152" spans="4:14">
      <c r="D152"/>
      <c r="E152"/>
      <c r="F152"/>
      <c r="G152"/>
      <c r="H152"/>
      <c r="I152"/>
      <c r="J152"/>
      <c r="K152"/>
      <c r="L152"/>
      <c r="M152"/>
      <c r="N152"/>
    </row>
    <row r="153" spans="4:14">
      <c r="D153"/>
      <c r="E153"/>
      <c r="F153"/>
      <c r="G153"/>
      <c r="H153"/>
      <c r="I153"/>
      <c r="J153"/>
      <c r="K153"/>
      <c r="L153"/>
      <c r="M153"/>
      <c r="N153"/>
    </row>
    <row r="154" spans="4:14">
      <c r="D154"/>
      <c r="E154"/>
      <c r="F154"/>
      <c r="G154"/>
      <c r="H154"/>
      <c r="I154"/>
      <c r="J154"/>
      <c r="K154"/>
      <c r="L154"/>
      <c r="M154"/>
      <c r="N154"/>
    </row>
    <row r="155" spans="4:14">
      <c r="D155"/>
      <c r="E155"/>
      <c r="F155"/>
      <c r="G155"/>
      <c r="H155"/>
      <c r="I155"/>
      <c r="J155"/>
      <c r="K155"/>
      <c r="L155"/>
      <c r="M155"/>
      <c r="N155"/>
    </row>
    <row r="156" spans="4:14">
      <c r="D156"/>
      <c r="E156"/>
      <c r="F156"/>
      <c r="G156"/>
      <c r="H156"/>
      <c r="I156"/>
      <c r="J156"/>
      <c r="K156"/>
      <c r="L156"/>
      <c r="M156"/>
      <c r="N156"/>
    </row>
    <row r="157" spans="4:14">
      <c r="D157"/>
      <c r="E157"/>
      <c r="F157"/>
      <c r="G157"/>
      <c r="H157"/>
      <c r="I157"/>
      <c r="J157"/>
      <c r="K157"/>
      <c r="L157"/>
      <c r="M157"/>
      <c r="N157"/>
    </row>
    <row r="158" spans="4:14">
      <c r="D158"/>
      <c r="E158"/>
      <c r="F158"/>
      <c r="G158"/>
      <c r="H158"/>
      <c r="I158"/>
      <c r="J158"/>
      <c r="K158"/>
      <c r="L158"/>
      <c r="M158"/>
      <c r="N158"/>
    </row>
    <row r="159" spans="4:14">
      <c r="D159"/>
      <c r="E159"/>
      <c r="F159"/>
      <c r="G159"/>
      <c r="H159"/>
      <c r="I159"/>
      <c r="J159"/>
      <c r="K159"/>
      <c r="L159"/>
      <c r="M159"/>
      <c r="N159"/>
    </row>
    <row r="160" spans="4:14">
      <c r="D160"/>
      <c r="E160"/>
      <c r="F160"/>
      <c r="G160"/>
      <c r="H160"/>
      <c r="I160"/>
      <c r="J160"/>
      <c r="K160"/>
      <c r="L160"/>
      <c r="M160"/>
      <c r="N160"/>
    </row>
    <row r="161" spans="4:14">
      <c r="D161"/>
      <c r="E161"/>
      <c r="F161"/>
      <c r="G161"/>
      <c r="H161"/>
      <c r="I161"/>
      <c r="J161"/>
      <c r="K161"/>
      <c r="L161"/>
      <c r="M161"/>
      <c r="N161"/>
    </row>
    <row r="162" spans="4:14">
      <c r="D162"/>
      <c r="E162"/>
      <c r="F162"/>
      <c r="G162"/>
      <c r="H162"/>
      <c r="I162"/>
      <c r="J162"/>
      <c r="K162"/>
      <c r="L162"/>
      <c r="M162"/>
      <c r="N162"/>
    </row>
    <row r="163" spans="4:14">
      <c r="D163"/>
      <c r="E163"/>
      <c r="F163"/>
      <c r="G163"/>
      <c r="H163"/>
      <c r="I163"/>
      <c r="J163"/>
      <c r="K163"/>
      <c r="L163"/>
      <c r="M163"/>
      <c r="N163"/>
    </row>
    <row r="164" spans="4:14">
      <c r="D164"/>
      <c r="E164"/>
      <c r="F164"/>
      <c r="G164"/>
      <c r="H164"/>
      <c r="I164"/>
      <c r="J164"/>
      <c r="K164"/>
      <c r="L164"/>
      <c r="M164"/>
      <c r="N164"/>
    </row>
    <row r="165" spans="4:14">
      <c r="D165"/>
      <c r="E165"/>
      <c r="F165"/>
      <c r="G165"/>
      <c r="H165"/>
      <c r="I165"/>
      <c r="J165"/>
      <c r="K165"/>
      <c r="L165"/>
      <c r="M165"/>
      <c r="N165"/>
    </row>
    <row r="166" spans="4:14">
      <c r="D166"/>
      <c r="E166"/>
      <c r="F166"/>
      <c r="G166"/>
      <c r="H166"/>
      <c r="I166"/>
      <c r="J166"/>
      <c r="K166"/>
      <c r="L166"/>
      <c r="M166"/>
      <c r="N166"/>
    </row>
    <row r="167" spans="4:14">
      <c r="D167"/>
      <c r="E167"/>
      <c r="F167"/>
      <c r="G167"/>
      <c r="H167"/>
      <c r="I167"/>
      <c r="J167"/>
      <c r="K167"/>
      <c r="L167"/>
      <c r="M167"/>
      <c r="N167"/>
    </row>
    <row r="168" spans="4:14">
      <c r="D168"/>
      <c r="E168"/>
      <c r="F168"/>
      <c r="G168"/>
      <c r="H168"/>
      <c r="I168"/>
      <c r="J168"/>
      <c r="K168"/>
      <c r="L168"/>
      <c r="M168"/>
      <c r="N168"/>
    </row>
    <row r="169" spans="4:14">
      <c r="D169"/>
      <c r="E169"/>
      <c r="F169"/>
      <c r="G169"/>
      <c r="H169"/>
      <c r="I169"/>
      <c r="J169"/>
      <c r="K169"/>
      <c r="L169"/>
      <c r="M169"/>
      <c r="N169"/>
    </row>
    <row r="170" spans="4:14">
      <c r="D170"/>
      <c r="E170"/>
      <c r="F170"/>
      <c r="G170"/>
      <c r="H170"/>
      <c r="I170"/>
      <c r="J170"/>
      <c r="K170"/>
      <c r="L170"/>
      <c r="M170"/>
      <c r="N170"/>
    </row>
    <row r="171" spans="4:14">
      <c r="D171"/>
      <c r="E171"/>
      <c r="F171"/>
      <c r="G171"/>
      <c r="H171"/>
      <c r="I171"/>
      <c r="J171"/>
      <c r="K171"/>
      <c r="L171"/>
      <c r="M171"/>
      <c r="N171"/>
    </row>
    <row r="172" spans="4:14">
      <c r="D172"/>
      <c r="E172"/>
      <c r="F172"/>
      <c r="G172"/>
      <c r="H172"/>
      <c r="I172"/>
      <c r="J172"/>
      <c r="K172"/>
      <c r="L172"/>
      <c r="M172"/>
      <c r="N172"/>
    </row>
    <row r="173" spans="4:14">
      <c r="D173"/>
      <c r="E173"/>
      <c r="F173"/>
      <c r="G173"/>
      <c r="H173"/>
      <c r="I173"/>
      <c r="J173"/>
      <c r="K173"/>
      <c r="L173"/>
      <c r="M173"/>
      <c r="N173"/>
    </row>
    <row r="174" spans="4:14">
      <c r="D174"/>
      <c r="E174"/>
      <c r="F174"/>
      <c r="G174"/>
      <c r="H174"/>
      <c r="I174"/>
      <c r="J174"/>
      <c r="K174"/>
      <c r="L174"/>
      <c r="M174"/>
      <c r="N174"/>
    </row>
    <row r="175" spans="4:14">
      <c r="D175"/>
      <c r="E175"/>
      <c r="F175"/>
      <c r="G175"/>
      <c r="H175"/>
      <c r="I175"/>
      <c r="J175"/>
      <c r="K175"/>
      <c r="L175"/>
      <c r="M175"/>
      <c r="N175"/>
    </row>
    <row r="176" spans="4:14">
      <c r="D176"/>
      <c r="E176"/>
      <c r="F176"/>
      <c r="G176"/>
      <c r="H176"/>
      <c r="I176"/>
      <c r="J176"/>
      <c r="K176"/>
      <c r="L176"/>
      <c r="M176"/>
      <c r="N176"/>
    </row>
    <row r="177" spans="4:14">
      <c r="D177"/>
      <c r="E177"/>
      <c r="F177"/>
      <c r="G177"/>
      <c r="H177"/>
      <c r="I177"/>
      <c r="J177"/>
      <c r="K177"/>
      <c r="L177"/>
      <c r="M177"/>
      <c r="N177"/>
    </row>
    <row r="178" spans="4:14">
      <c r="D178"/>
      <c r="E178"/>
      <c r="F178"/>
      <c r="G178"/>
      <c r="H178"/>
      <c r="I178"/>
      <c r="J178"/>
      <c r="K178"/>
      <c r="L178"/>
      <c r="M178"/>
      <c r="N178"/>
    </row>
    <row r="179" spans="4:14">
      <c r="D179"/>
      <c r="E179"/>
      <c r="F179"/>
      <c r="G179"/>
      <c r="H179"/>
      <c r="I179"/>
      <c r="J179"/>
      <c r="K179"/>
      <c r="L179"/>
      <c r="M179"/>
      <c r="N179"/>
    </row>
    <row r="180" spans="4:14">
      <c r="D180"/>
      <c r="E180"/>
      <c r="F180"/>
      <c r="G180"/>
      <c r="H180"/>
      <c r="I180"/>
      <c r="J180"/>
      <c r="K180"/>
      <c r="L180"/>
      <c r="M180"/>
      <c r="N180"/>
    </row>
    <row r="181" spans="4:14">
      <c r="D181"/>
      <c r="E181"/>
      <c r="F181"/>
      <c r="G181"/>
      <c r="H181"/>
      <c r="I181"/>
      <c r="J181"/>
      <c r="K181"/>
      <c r="L181"/>
      <c r="M181"/>
      <c r="N181"/>
    </row>
    <row r="182" spans="4:14">
      <c r="D182"/>
      <c r="E182"/>
      <c r="F182"/>
      <c r="G182"/>
      <c r="H182"/>
      <c r="I182"/>
      <c r="J182"/>
      <c r="K182"/>
      <c r="L182"/>
      <c r="M182"/>
      <c r="N182"/>
    </row>
    <row r="183" spans="4:14">
      <c r="D183"/>
      <c r="E183"/>
      <c r="F183"/>
      <c r="G183"/>
      <c r="H183"/>
      <c r="I183"/>
      <c r="J183"/>
      <c r="K183"/>
      <c r="L183"/>
      <c r="M183"/>
      <c r="N183"/>
    </row>
    <row r="184" spans="4:14">
      <c r="D184"/>
      <c r="E184"/>
      <c r="F184"/>
      <c r="G184"/>
      <c r="H184"/>
      <c r="I184"/>
      <c r="J184"/>
      <c r="K184"/>
      <c r="L184"/>
      <c r="M184"/>
      <c r="N184"/>
    </row>
    <row r="185" spans="4:14">
      <c r="D185"/>
      <c r="E185"/>
      <c r="F185"/>
      <c r="G185"/>
      <c r="H185"/>
      <c r="I185"/>
      <c r="J185"/>
      <c r="K185"/>
      <c r="L185"/>
      <c r="M185"/>
      <c r="N185"/>
    </row>
    <row r="186" spans="4:14">
      <c r="D186"/>
      <c r="E186"/>
      <c r="F186"/>
      <c r="G186"/>
      <c r="H186"/>
      <c r="I186"/>
      <c r="J186"/>
      <c r="K186"/>
      <c r="L186"/>
      <c r="M186"/>
      <c r="N186"/>
    </row>
    <row r="187" spans="4:14">
      <c r="D187"/>
      <c r="E187"/>
      <c r="F187"/>
      <c r="G187"/>
      <c r="H187"/>
      <c r="I187"/>
      <c r="J187"/>
      <c r="K187"/>
      <c r="L187"/>
      <c r="M187"/>
      <c r="N187"/>
    </row>
    <row r="188" spans="4:14">
      <c r="D188"/>
      <c r="E188"/>
      <c r="F188"/>
      <c r="G188"/>
      <c r="H188"/>
      <c r="I188"/>
      <c r="J188"/>
      <c r="K188"/>
      <c r="L188"/>
      <c r="M188"/>
      <c r="N188"/>
    </row>
    <row r="189" spans="4:14">
      <c r="D189"/>
      <c r="E189"/>
      <c r="F189"/>
      <c r="G189"/>
      <c r="H189"/>
      <c r="I189"/>
      <c r="J189"/>
      <c r="K189"/>
      <c r="L189"/>
      <c r="M189"/>
      <c r="N189"/>
    </row>
    <row r="190" spans="4:14">
      <c r="D190"/>
      <c r="E190"/>
      <c r="F190"/>
      <c r="G190"/>
      <c r="H190"/>
      <c r="I190"/>
      <c r="J190"/>
      <c r="K190"/>
      <c r="L190"/>
      <c r="M190"/>
      <c r="N190"/>
    </row>
    <row r="191" spans="4:14">
      <c r="D191"/>
      <c r="E191"/>
      <c r="F191"/>
      <c r="G191"/>
      <c r="H191"/>
      <c r="I191"/>
      <c r="J191"/>
      <c r="K191"/>
      <c r="L191"/>
      <c r="M191"/>
      <c r="N191"/>
    </row>
    <row r="192" spans="4:14">
      <c r="D192"/>
      <c r="E192"/>
      <c r="F192"/>
      <c r="G192"/>
      <c r="H192"/>
      <c r="I192"/>
      <c r="J192"/>
      <c r="K192"/>
      <c r="L192"/>
      <c r="M192"/>
      <c r="N192"/>
    </row>
    <row r="193" spans="4:14">
      <c r="D193"/>
      <c r="E193"/>
      <c r="F193"/>
      <c r="G193"/>
      <c r="H193"/>
      <c r="I193"/>
      <c r="J193"/>
      <c r="K193"/>
      <c r="L193"/>
      <c r="M193"/>
      <c r="N193"/>
    </row>
    <row r="194" spans="4:14">
      <c r="D194"/>
      <c r="E194"/>
      <c r="F194"/>
      <c r="G194"/>
      <c r="H194"/>
      <c r="I194"/>
      <c r="J194"/>
      <c r="K194"/>
      <c r="L194"/>
      <c r="M194"/>
      <c r="N194"/>
    </row>
    <row r="195" spans="4:14">
      <c r="D195"/>
      <c r="E195"/>
      <c r="F195"/>
      <c r="G195"/>
      <c r="H195"/>
      <c r="I195"/>
      <c r="J195"/>
      <c r="K195"/>
      <c r="L195"/>
      <c r="M195"/>
      <c r="N195"/>
    </row>
  </sheetData>
  <mergeCells count="11">
    <mergeCell ref="A5:N5"/>
    <mergeCell ref="A27:N27"/>
    <mergeCell ref="A1:N1"/>
    <mergeCell ref="E2:G2"/>
    <mergeCell ref="H2:J2"/>
    <mergeCell ref="K2:M2"/>
    <mergeCell ref="B2:B3"/>
    <mergeCell ref="A2:A3"/>
    <mergeCell ref="C2:C3"/>
    <mergeCell ref="D2:D3"/>
    <mergeCell ref="N2:N3"/>
  </mergeCells>
  <conditionalFormatting sqref="B1:B1048576">
    <cfRule type="duplicateValues" dxfId="6" priority="1"/>
  </conditionalFormatting>
  <printOptions horizontalCentered="1"/>
  <pageMargins left="0.45" right="0.25" top="0.45" bottom="0.4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V708"/>
  <sheetViews>
    <sheetView zoomScale="60" zoomScaleNormal="60" zoomScaleSheetLayoutView="100" workbookViewId="0">
      <pane ySplit="4" topLeftCell="A690" activePane="bottomLeft" state="frozen"/>
      <selection pane="bottomLeft" activeCell="N702" sqref="N702"/>
    </sheetView>
  </sheetViews>
  <sheetFormatPr defaultRowHeight="16.5"/>
  <cols>
    <col min="1" max="1" width="5.7109375" style="24" customWidth="1"/>
    <col min="2" max="2" width="60.7109375" style="79" customWidth="1"/>
    <col min="3" max="3" width="10.7109375" style="24" customWidth="1"/>
    <col min="4" max="4" width="12.7109375" style="29" customWidth="1"/>
    <col min="5" max="13" width="12.7109375" style="21" customWidth="1"/>
    <col min="14" max="14" width="15.7109375" style="24" customWidth="1"/>
    <col min="15" max="15" width="14.42578125" style="24" customWidth="1"/>
    <col min="16" max="16" width="10.7109375" style="24" customWidth="1"/>
    <col min="17" max="17" width="11.42578125" style="24" customWidth="1"/>
    <col min="18" max="18" width="10.140625" style="24" customWidth="1"/>
    <col min="19" max="19" width="12.5703125" style="24" customWidth="1"/>
    <col min="20" max="20" width="18.7109375" style="24" bestFit="1" customWidth="1"/>
    <col min="21" max="21" width="11.5703125" style="24" bestFit="1" customWidth="1"/>
    <col min="22" max="22" width="11.85546875" style="24" bestFit="1" customWidth="1"/>
    <col min="23" max="263" width="9.140625" style="24"/>
    <col min="264" max="264" width="4.5703125" style="24" customWidth="1"/>
    <col min="265" max="265" width="36.140625" style="24" customWidth="1"/>
    <col min="266" max="266" width="12.28515625" style="24" customWidth="1"/>
    <col min="267" max="267" width="14.5703125" style="24" customWidth="1"/>
    <col min="268" max="268" width="19.28515625" style="24" customWidth="1"/>
    <col min="269" max="269" width="11.7109375" style="24" customWidth="1"/>
    <col min="270" max="270" width="8.7109375" style="24" customWidth="1"/>
    <col min="271" max="271" width="11.7109375" style="24" customWidth="1"/>
    <col min="272" max="272" width="16.5703125" style="24" customWidth="1"/>
    <col min="273" max="273" width="11.42578125" style="24" customWidth="1"/>
    <col min="274" max="274" width="5.85546875" style="24" customWidth="1"/>
    <col min="275" max="275" width="12.5703125" style="24" customWidth="1"/>
    <col min="276" max="276" width="18.7109375" style="24" bestFit="1" customWidth="1"/>
    <col min="277" max="277" width="11.5703125" style="24" bestFit="1" customWidth="1"/>
    <col min="278" max="278" width="11.85546875" style="24" bestFit="1" customWidth="1"/>
    <col min="279" max="519" width="9.140625" style="24"/>
    <col min="520" max="520" width="4.5703125" style="24" customWidth="1"/>
    <col min="521" max="521" width="36.140625" style="24" customWidth="1"/>
    <col min="522" max="522" width="12.28515625" style="24" customWidth="1"/>
    <col min="523" max="523" width="14.5703125" style="24" customWidth="1"/>
    <col min="524" max="524" width="19.28515625" style="24" customWidth="1"/>
    <col min="525" max="525" width="11.7109375" style="24" customWidth="1"/>
    <col min="526" max="526" width="8.7109375" style="24" customWidth="1"/>
    <col min="527" max="527" width="11.7109375" style="24" customWidth="1"/>
    <col min="528" max="528" width="16.5703125" style="24" customWidth="1"/>
    <col min="529" max="529" width="11.42578125" style="24" customWidth="1"/>
    <col min="530" max="530" width="5.85546875" style="24" customWidth="1"/>
    <col min="531" max="531" width="12.5703125" style="24" customWidth="1"/>
    <col min="532" max="532" width="18.7109375" style="24" bestFit="1" customWidth="1"/>
    <col min="533" max="533" width="11.5703125" style="24" bestFit="1" customWidth="1"/>
    <col min="534" max="534" width="11.85546875" style="24" bestFit="1" customWidth="1"/>
    <col min="535" max="775" width="9.140625" style="24"/>
    <col min="776" max="776" width="4.5703125" style="24" customWidth="1"/>
    <col min="777" max="777" width="36.140625" style="24" customWidth="1"/>
    <col min="778" max="778" width="12.28515625" style="24" customWidth="1"/>
    <col min="779" max="779" width="14.5703125" style="24" customWidth="1"/>
    <col min="780" max="780" width="19.28515625" style="24" customWidth="1"/>
    <col min="781" max="781" width="11.7109375" style="24" customWidth="1"/>
    <col min="782" max="782" width="8.7109375" style="24" customWidth="1"/>
    <col min="783" max="783" width="11.7109375" style="24" customWidth="1"/>
    <col min="784" max="784" width="16.5703125" style="24" customWidth="1"/>
    <col min="785" max="785" width="11.42578125" style="24" customWidth="1"/>
    <col min="786" max="786" width="5.85546875" style="24" customWidth="1"/>
    <col min="787" max="787" width="12.5703125" style="24" customWidth="1"/>
    <col min="788" max="788" width="18.7109375" style="24" bestFit="1" customWidth="1"/>
    <col min="789" max="789" width="11.5703125" style="24" bestFit="1" customWidth="1"/>
    <col min="790" max="790" width="11.85546875" style="24" bestFit="1" customWidth="1"/>
    <col min="791" max="1031" width="9.140625" style="24"/>
    <col min="1032" max="1032" width="4.5703125" style="24" customWidth="1"/>
    <col min="1033" max="1033" width="36.140625" style="24" customWidth="1"/>
    <col min="1034" max="1034" width="12.28515625" style="24" customWidth="1"/>
    <col min="1035" max="1035" width="14.5703125" style="24" customWidth="1"/>
    <col min="1036" max="1036" width="19.28515625" style="24" customWidth="1"/>
    <col min="1037" max="1037" width="11.7109375" style="24" customWidth="1"/>
    <col min="1038" max="1038" width="8.7109375" style="24" customWidth="1"/>
    <col min="1039" max="1039" width="11.7109375" style="24" customWidth="1"/>
    <col min="1040" max="1040" width="16.5703125" style="24" customWidth="1"/>
    <col min="1041" max="1041" width="11.42578125" style="24" customWidth="1"/>
    <col min="1042" max="1042" width="5.85546875" style="24" customWidth="1"/>
    <col min="1043" max="1043" width="12.5703125" style="24" customWidth="1"/>
    <col min="1044" max="1044" width="18.7109375" style="24" bestFit="1" customWidth="1"/>
    <col min="1045" max="1045" width="11.5703125" style="24" bestFit="1" customWidth="1"/>
    <col min="1046" max="1046" width="11.85546875" style="24" bestFit="1" customWidth="1"/>
    <col min="1047" max="1287" width="9.140625" style="24"/>
    <col min="1288" max="1288" width="4.5703125" style="24" customWidth="1"/>
    <col min="1289" max="1289" width="36.140625" style="24" customWidth="1"/>
    <col min="1290" max="1290" width="12.28515625" style="24" customWidth="1"/>
    <col min="1291" max="1291" width="14.5703125" style="24" customWidth="1"/>
    <col min="1292" max="1292" width="19.28515625" style="24" customWidth="1"/>
    <col min="1293" max="1293" width="11.7109375" style="24" customWidth="1"/>
    <col min="1294" max="1294" width="8.7109375" style="24" customWidth="1"/>
    <col min="1295" max="1295" width="11.7109375" style="24" customWidth="1"/>
    <col min="1296" max="1296" width="16.5703125" style="24" customWidth="1"/>
    <col min="1297" max="1297" width="11.42578125" style="24" customWidth="1"/>
    <col min="1298" max="1298" width="5.85546875" style="24" customWidth="1"/>
    <col min="1299" max="1299" width="12.5703125" style="24" customWidth="1"/>
    <col min="1300" max="1300" width="18.7109375" style="24" bestFit="1" customWidth="1"/>
    <col min="1301" max="1301" width="11.5703125" style="24" bestFit="1" customWidth="1"/>
    <col min="1302" max="1302" width="11.85546875" style="24" bestFit="1" customWidth="1"/>
    <col min="1303" max="1543" width="9.140625" style="24"/>
    <col min="1544" max="1544" width="4.5703125" style="24" customWidth="1"/>
    <col min="1545" max="1545" width="36.140625" style="24" customWidth="1"/>
    <col min="1546" max="1546" width="12.28515625" style="24" customWidth="1"/>
    <col min="1547" max="1547" width="14.5703125" style="24" customWidth="1"/>
    <col min="1548" max="1548" width="19.28515625" style="24" customWidth="1"/>
    <col min="1549" max="1549" width="11.7109375" style="24" customWidth="1"/>
    <col min="1550" max="1550" width="8.7109375" style="24" customWidth="1"/>
    <col min="1551" max="1551" width="11.7109375" style="24" customWidth="1"/>
    <col min="1552" max="1552" width="16.5703125" style="24" customWidth="1"/>
    <col min="1553" max="1553" width="11.42578125" style="24" customWidth="1"/>
    <col min="1554" max="1554" width="5.85546875" style="24" customWidth="1"/>
    <col min="1555" max="1555" width="12.5703125" style="24" customWidth="1"/>
    <col min="1556" max="1556" width="18.7109375" style="24" bestFit="1" customWidth="1"/>
    <col min="1557" max="1557" width="11.5703125" style="24" bestFit="1" customWidth="1"/>
    <col min="1558" max="1558" width="11.85546875" style="24" bestFit="1" customWidth="1"/>
    <col min="1559" max="1799" width="9.140625" style="24"/>
    <col min="1800" max="1800" width="4.5703125" style="24" customWidth="1"/>
    <col min="1801" max="1801" width="36.140625" style="24" customWidth="1"/>
    <col min="1802" max="1802" width="12.28515625" style="24" customWidth="1"/>
    <col min="1803" max="1803" width="14.5703125" style="24" customWidth="1"/>
    <col min="1804" max="1804" width="19.28515625" style="24" customWidth="1"/>
    <col min="1805" max="1805" width="11.7109375" style="24" customWidth="1"/>
    <col min="1806" max="1806" width="8.7109375" style="24" customWidth="1"/>
    <col min="1807" max="1807" width="11.7109375" style="24" customWidth="1"/>
    <col min="1808" max="1808" width="16.5703125" style="24" customWidth="1"/>
    <col min="1809" max="1809" width="11.42578125" style="24" customWidth="1"/>
    <col min="1810" max="1810" width="5.85546875" style="24" customWidth="1"/>
    <col min="1811" max="1811" width="12.5703125" style="24" customWidth="1"/>
    <col min="1812" max="1812" width="18.7109375" style="24" bestFit="1" customWidth="1"/>
    <col min="1813" max="1813" width="11.5703125" style="24" bestFit="1" customWidth="1"/>
    <col min="1814" max="1814" width="11.85546875" style="24" bestFit="1" customWidth="1"/>
    <col min="1815" max="2055" width="9.140625" style="24"/>
    <col min="2056" max="2056" width="4.5703125" style="24" customWidth="1"/>
    <col min="2057" max="2057" width="36.140625" style="24" customWidth="1"/>
    <col min="2058" max="2058" width="12.28515625" style="24" customWidth="1"/>
    <col min="2059" max="2059" width="14.5703125" style="24" customWidth="1"/>
    <col min="2060" max="2060" width="19.28515625" style="24" customWidth="1"/>
    <col min="2061" max="2061" width="11.7109375" style="24" customWidth="1"/>
    <col min="2062" max="2062" width="8.7109375" style="24" customWidth="1"/>
    <col min="2063" max="2063" width="11.7109375" style="24" customWidth="1"/>
    <col min="2064" max="2064" width="16.5703125" style="24" customWidth="1"/>
    <col min="2065" max="2065" width="11.42578125" style="24" customWidth="1"/>
    <col min="2066" max="2066" width="5.85546875" style="24" customWidth="1"/>
    <col min="2067" max="2067" width="12.5703125" style="24" customWidth="1"/>
    <col min="2068" max="2068" width="18.7109375" style="24" bestFit="1" customWidth="1"/>
    <col min="2069" max="2069" width="11.5703125" style="24" bestFit="1" customWidth="1"/>
    <col min="2070" max="2070" width="11.85546875" style="24" bestFit="1" customWidth="1"/>
    <col min="2071" max="2311" width="9.140625" style="24"/>
    <col min="2312" max="2312" width="4.5703125" style="24" customWidth="1"/>
    <col min="2313" max="2313" width="36.140625" style="24" customWidth="1"/>
    <col min="2314" max="2314" width="12.28515625" style="24" customWidth="1"/>
    <col min="2315" max="2315" width="14.5703125" style="24" customWidth="1"/>
    <col min="2316" max="2316" width="19.28515625" style="24" customWidth="1"/>
    <col min="2317" max="2317" width="11.7109375" style="24" customWidth="1"/>
    <col min="2318" max="2318" width="8.7109375" style="24" customWidth="1"/>
    <col min="2319" max="2319" width="11.7109375" style="24" customWidth="1"/>
    <col min="2320" max="2320" width="16.5703125" style="24" customWidth="1"/>
    <col min="2321" max="2321" width="11.42578125" style="24" customWidth="1"/>
    <col min="2322" max="2322" width="5.85546875" style="24" customWidth="1"/>
    <col min="2323" max="2323" width="12.5703125" style="24" customWidth="1"/>
    <col min="2324" max="2324" width="18.7109375" style="24" bestFit="1" customWidth="1"/>
    <col min="2325" max="2325" width="11.5703125" style="24" bestFit="1" customWidth="1"/>
    <col min="2326" max="2326" width="11.85546875" style="24" bestFit="1" customWidth="1"/>
    <col min="2327" max="2567" width="9.140625" style="24"/>
    <col min="2568" max="2568" width="4.5703125" style="24" customWidth="1"/>
    <col min="2569" max="2569" width="36.140625" style="24" customWidth="1"/>
    <col min="2570" max="2570" width="12.28515625" style="24" customWidth="1"/>
    <col min="2571" max="2571" width="14.5703125" style="24" customWidth="1"/>
    <col min="2572" max="2572" width="19.28515625" style="24" customWidth="1"/>
    <col min="2573" max="2573" width="11.7109375" style="24" customWidth="1"/>
    <col min="2574" max="2574" width="8.7109375" style="24" customWidth="1"/>
    <col min="2575" max="2575" width="11.7109375" style="24" customWidth="1"/>
    <col min="2576" max="2576" width="16.5703125" style="24" customWidth="1"/>
    <col min="2577" max="2577" width="11.42578125" style="24" customWidth="1"/>
    <col min="2578" max="2578" width="5.85546875" style="24" customWidth="1"/>
    <col min="2579" max="2579" width="12.5703125" style="24" customWidth="1"/>
    <col min="2580" max="2580" width="18.7109375" style="24" bestFit="1" customWidth="1"/>
    <col min="2581" max="2581" width="11.5703125" style="24" bestFit="1" customWidth="1"/>
    <col min="2582" max="2582" width="11.85546875" style="24" bestFit="1" customWidth="1"/>
    <col min="2583" max="2823" width="9.140625" style="24"/>
    <col min="2824" max="2824" width="4.5703125" style="24" customWidth="1"/>
    <col min="2825" max="2825" width="36.140625" style="24" customWidth="1"/>
    <col min="2826" max="2826" width="12.28515625" style="24" customWidth="1"/>
    <col min="2827" max="2827" width="14.5703125" style="24" customWidth="1"/>
    <col min="2828" max="2828" width="19.28515625" style="24" customWidth="1"/>
    <col min="2829" max="2829" width="11.7109375" style="24" customWidth="1"/>
    <col min="2830" max="2830" width="8.7109375" style="24" customWidth="1"/>
    <col min="2831" max="2831" width="11.7109375" style="24" customWidth="1"/>
    <col min="2832" max="2832" width="16.5703125" style="24" customWidth="1"/>
    <col min="2833" max="2833" width="11.42578125" style="24" customWidth="1"/>
    <col min="2834" max="2834" width="5.85546875" style="24" customWidth="1"/>
    <col min="2835" max="2835" width="12.5703125" style="24" customWidth="1"/>
    <col min="2836" max="2836" width="18.7109375" style="24" bestFit="1" customWidth="1"/>
    <col min="2837" max="2837" width="11.5703125" style="24" bestFit="1" customWidth="1"/>
    <col min="2838" max="2838" width="11.85546875" style="24" bestFit="1" customWidth="1"/>
    <col min="2839" max="3079" width="9.140625" style="24"/>
    <col min="3080" max="3080" width="4.5703125" style="24" customWidth="1"/>
    <col min="3081" max="3081" width="36.140625" style="24" customWidth="1"/>
    <col min="3082" max="3082" width="12.28515625" style="24" customWidth="1"/>
    <col min="3083" max="3083" width="14.5703125" style="24" customWidth="1"/>
    <col min="3084" max="3084" width="19.28515625" style="24" customWidth="1"/>
    <col min="3085" max="3085" width="11.7109375" style="24" customWidth="1"/>
    <col min="3086" max="3086" width="8.7109375" style="24" customWidth="1"/>
    <col min="3087" max="3087" width="11.7109375" style="24" customWidth="1"/>
    <col min="3088" max="3088" width="16.5703125" style="24" customWidth="1"/>
    <col min="3089" max="3089" width="11.42578125" style="24" customWidth="1"/>
    <col min="3090" max="3090" width="5.85546875" style="24" customWidth="1"/>
    <col min="3091" max="3091" width="12.5703125" style="24" customWidth="1"/>
    <col min="3092" max="3092" width="18.7109375" style="24" bestFit="1" customWidth="1"/>
    <col min="3093" max="3093" width="11.5703125" style="24" bestFit="1" customWidth="1"/>
    <col min="3094" max="3094" width="11.85546875" style="24" bestFit="1" customWidth="1"/>
    <col min="3095" max="3335" width="9.140625" style="24"/>
    <col min="3336" max="3336" width="4.5703125" style="24" customWidth="1"/>
    <col min="3337" max="3337" width="36.140625" style="24" customWidth="1"/>
    <col min="3338" max="3338" width="12.28515625" style="24" customWidth="1"/>
    <col min="3339" max="3339" width="14.5703125" style="24" customWidth="1"/>
    <col min="3340" max="3340" width="19.28515625" style="24" customWidth="1"/>
    <col min="3341" max="3341" width="11.7109375" style="24" customWidth="1"/>
    <col min="3342" max="3342" width="8.7109375" style="24" customWidth="1"/>
    <col min="3343" max="3343" width="11.7109375" style="24" customWidth="1"/>
    <col min="3344" max="3344" width="16.5703125" style="24" customWidth="1"/>
    <col min="3345" max="3345" width="11.42578125" style="24" customWidth="1"/>
    <col min="3346" max="3346" width="5.85546875" style="24" customWidth="1"/>
    <col min="3347" max="3347" width="12.5703125" style="24" customWidth="1"/>
    <col min="3348" max="3348" width="18.7109375" style="24" bestFit="1" customWidth="1"/>
    <col min="3349" max="3349" width="11.5703125" style="24" bestFit="1" customWidth="1"/>
    <col min="3350" max="3350" width="11.85546875" style="24" bestFit="1" customWidth="1"/>
    <col min="3351" max="3591" width="9.140625" style="24"/>
    <col min="3592" max="3592" width="4.5703125" style="24" customWidth="1"/>
    <col min="3593" max="3593" width="36.140625" style="24" customWidth="1"/>
    <col min="3594" max="3594" width="12.28515625" style="24" customWidth="1"/>
    <col min="3595" max="3595" width="14.5703125" style="24" customWidth="1"/>
    <col min="3596" max="3596" width="19.28515625" style="24" customWidth="1"/>
    <col min="3597" max="3597" width="11.7109375" style="24" customWidth="1"/>
    <col min="3598" max="3598" width="8.7109375" style="24" customWidth="1"/>
    <col min="3599" max="3599" width="11.7109375" style="24" customWidth="1"/>
    <col min="3600" max="3600" width="16.5703125" style="24" customWidth="1"/>
    <col min="3601" max="3601" width="11.42578125" style="24" customWidth="1"/>
    <col min="3602" max="3602" width="5.85546875" style="24" customWidth="1"/>
    <col min="3603" max="3603" width="12.5703125" style="24" customWidth="1"/>
    <col min="3604" max="3604" width="18.7109375" style="24" bestFit="1" customWidth="1"/>
    <col min="3605" max="3605" width="11.5703125" style="24" bestFit="1" customWidth="1"/>
    <col min="3606" max="3606" width="11.85546875" style="24" bestFit="1" customWidth="1"/>
    <col min="3607" max="3847" width="9.140625" style="24"/>
    <col min="3848" max="3848" width="4.5703125" style="24" customWidth="1"/>
    <col min="3849" max="3849" width="36.140625" style="24" customWidth="1"/>
    <col min="3850" max="3850" width="12.28515625" style="24" customWidth="1"/>
    <col min="3851" max="3851" width="14.5703125" style="24" customWidth="1"/>
    <col min="3852" max="3852" width="19.28515625" style="24" customWidth="1"/>
    <col min="3853" max="3853" width="11.7109375" style="24" customWidth="1"/>
    <col min="3854" max="3854" width="8.7109375" style="24" customWidth="1"/>
    <col min="3855" max="3855" width="11.7109375" style="24" customWidth="1"/>
    <col min="3856" max="3856" width="16.5703125" style="24" customWidth="1"/>
    <col min="3857" max="3857" width="11.42578125" style="24" customWidth="1"/>
    <col min="3858" max="3858" width="5.85546875" style="24" customWidth="1"/>
    <col min="3859" max="3859" width="12.5703125" style="24" customWidth="1"/>
    <col min="3860" max="3860" width="18.7109375" style="24" bestFit="1" customWidth="1"/>
    <col min="3861" max="3861" width="11.5703125" style="24" bestFit="1" customWidth="1"/>
    <col min="3862" max="3862" width="11.85546875" style="24" bestFit="1" customWidth="1"/>
    <col min="3863" max="4103" width="9.140625" style="24"/>
    <col min="4104" max="4104" width="4.5703125" style="24" customWidth="1"/>
    <col min="4105" max="4105" width="36.140625" style="24" customWidth="1"/>
    <col min="4106" max="4106" width="12.28515625" style="24" customWidth="1"/>
    <col min="4107" max="4107" width="14.5703125" style="24" customWidth="1"/>
    <col min="4108" max="4108" width="19.28515625" style="24" customWidth="1"/>
    <col min="4109" max="4109" width="11.7109375" style="24" customWidth="1"/>
    <col min="4110" max="4110" width="8.7109375" style="24" customWidth="1"/>
    <col min="4111" max="4111" width="11.7109375" style="24" customWidth="1"/>
    <col min="4112" max="4112" width="16.5703125" style="24" customWidth="1"/>
    <col min="4113" max="4113" width="11.42578125" style="24" customWidth="1"/>
    <col min="4114" max="4114" width="5.85546875" style="24" customWidth="1"/>
    <col min="4115" max="4115" width="12.5703125" style="24" customWidth="1"/>
    <col min="4116" max="4116" width="18.7109375" style="24" bestFit="1" customWidth="1"/>
    <col min="4117" max="4117" width="11.5703125" style="24" bestFit="1" customWidth="1"/>
    <col min="4118" max="4118" width="11.85546875" style="24" bestFit="1" customWidth="1"/>
    <col min="4119" max="4359" width="9.140625" style="24"/>
    <col min="4360" max="4360" width="4.5703125" style="24" customWidth="1"/>
    <col min="4361" max="4361" width="36.140625" style="24" customWidth="1"/>
    <col min="4362" max="4362" width="12.28515625" style="24" customWidth="1"/>
    <col min="4363" max="4363" width="14.5703125" style="24" customWidth="1"/>
    <col min="4364" max="4364" width="19.28515625" style="24" customWidth="1"/>
    <col min="4365" max="4365" width="11.7109375" style="24" customWidth="1"/>
    <col min="4366" max="4366" width="8.7109375" style="24" customWidth="1"/>
    <col min="4367" max="4367" width="11.7109375" style="24" customWidth="1"/>
    <col min="4368" max="4368" width="16.5703125" style="24" customWidth="1"/>
    <col min="4369" max="4369" width="11.42578125" style="24" customWidth="1"/>
    <col min="4370" max="4370" width="5.85546875" style="24" customWidth="1"/>
    <col min="4371" max="4371" width="12.5703125" style="24" customWidth="1"/>
    <col min="4372" max="4372" width="18.7109375" style="24" bestFit="1" customWidth="1"/>
    <col min="4373" max="4373" width="11.5703125" style="24" bestFit="1" customWidth="1"/>
    <col min="4374" max="4374" width="11.85546875" style="24" bestFit="1" customWidth="1"/>
    <col min="4375" max="4615" width="9.140625" style="24"/>
    <col min="4616" max="4616" width="4.5703125" style="24" customWidth="1"/>
    <col min="4617" max="4617" width="36.140625" style="24" customWidth="1"/>
    <col min="4618" max="4618" width="12.28515625" style="24" customWidth="1"/>
    <col min="4619" max="4619" width="14.5703125" style="24" customWidth="1"/>
    <col min="4620" max="4620" width="19.28515625" style="24" customWidth="1"/>
    <col min="4621" max="4621" width="11.7109375" style="24" customWidth="1"/>
    <col min="4622" max="4622" width="8.7109375" style="24" customWidth="1"/>
    <col min="4623" max="4623" width="11.7109375" style="24" customWidth="1"/>
    <col min="4624" max="4624" width="16.5703125" style="24" customWidth="1"/>
    <col min="4625" max="4625" width="11.42578125" style="24" customWidth="1"/>
    <col min="4626" max="4626" width="5.85546875" style="24" customWidth="1"/>
    <col min="4627" max="4627" width="12.5703125" style="24" customWidth="1"/>
    <col min="4628" max="4628" width="18.7109375" style="24" bestFit="1" customWidth="1"/>
    <col min="4629" max="4629" width="11.5703125" style="24" bestFit="1" customWidth="1"/>
    <col min="4630" max="4630" width="11.85546875" style="24" bestFit="1" customWidth="1"/>
    <col min="4631" max="4871" width="9.140625" style="24"/>
    <col min="4872" max="4872" width="4.5703125" style="24" customWidth="1"/>
    <col min="4873" max="4873" width="36.140625" style="24" customWidth="1"/>
    <col min="4874" max="4874" width="12.28515625" style="24" customWidth="1"/>
    <col min="4875" max="4875" width="14.5703125" style="24" customWidth="1"/>
    <col min="4876" max="4876" width="19.28515625" style="24" customWidth="1"/>
    <col min="4877" max="4877" width="11.7109375" style="24" customWidth="1"/>
    <col min="4878" max="4878" width="8.7109375" style="24" customWidth="1"/>
    <col min="4879" max="4879" width="11.7109375" style="24" customWidth="1"/>
    <col min="4880" max="4880" width="16.5703125" style="24" customWidth="1"/>
    <col min="4881" max="4881" width="11.42578125" style="24" customWidth="1"/>
    <col min="4882" max="4882" width="5.85546875" style="24" customWidth="1"/>
    <col min="4883" max="4883" width="12.5703125" style="24" customWidth="1"/>
    <col min="4884" max="4884" width="18.7109375" style="24" bestFit="1" customWidth="1"/>
    <col min="4885" max="4885" width="11.5703125" style="24" bestFit="1" customWidth="1"/>
    <col min="4886" max="4886" width="11.85546875" style="24" bestFit="1" customWidth="1"/>
    <col min="4887" max="5127" width="9.140625" style="24"/>
    <col min="5128" max="5128" width="4.5703125" style="24" customWidth="1"/>
    <col min="5129" max="5129" width="36.140625" style="24" customWidth="1"/>
    <col min="5130" max="5130" width="12.28515625" style="24" customWidth="1"/>
    <col min="5131" max="5131" width="14.5703125" style="24" customWidth="1"/>
    <col min="5132" max="5132" width="19.28515625" style="24" customWidth="1"/>
    <col min="5133" max="5133" width="11.7109375" style="24" customWidth="1"/>
    <col min="5134" max="5134" width="8.7109375" style="24" customWidth="1"/>
    <col min="5135" max="5135" width="11.7109375" style="24" customWidth="1"/>
    <col min="5136" max="5136" width="16.5703125" style="24" customWidth="1"/>
    <col min="5137" max="5137" width="11.42578125" style="24" customWidth="1"/>
    <col min="5138" max="5138" width="5.85546875" style="24" customWidth="1"/>
    <col min="5139" max="5139" width="12.5703125" style="24" customWidth="1"/>
    <col min="5140" max="5140" width="18.7109375" style="24" bestFit="1" customWidth="1"/>
    <col min="5141" max="5141" width="11.5703125" style="24" bestFit="1" customWidth="1"/>
    <col min="5142" max="5142" width="11.85546875" style="24" bestFit="1" customWidth="1"/>
    <col min="5143" max="5383" width="9.140625" style="24"/>
    <col min="5384" max="5384" width="4.5703125" style="24" customWidth="1"/>
    <col min="5385" max="5385" width="36.140625" style="24" customWidth="1"/>
    <col min="5386" max="5386" width="12.28515625" style="24" customWidth="1"/>
    <col min="5387" max="5387" width="14.5703125" style="24" customWidth="1"/>
    <col min="5388" max="5388" width="19.28515625" style="24" customWidth="1"/>
    <col min="5389" max="5389" width="11.7109375" style="24" customWidth="1"/>
    <col min="5390" max="5390" width="8.7109375" style="24" customWidth="1"/>
    <col min="5391" max="5391" width="11.7109375" style="24" customWidth="1"/>
    <col min="5392" max="5392" width="16.5703125" style="24" customWidth="1"/>
    <col min="5393" max="5393" width="11.42578125" style="24" customWidth="1"/>
    <col min="5394" max="5394" width="5.85546875" style="24" customWidth="1"/>
    <col min="5395" max="5395" width="12.5703125" style="24" customWidth="1"/>
    <col min="5396" max="5396" width="18.7109375" style="24" bestFit="1" customWidth="1"/>
    <col min="5397" max="5397" width="11.5703125" style="24" bestFit="1" customWidth="1"/>
    <col min="5398" max="5398" width="11.85546875" style="24" bestFit="1" customWidth="1"/>
    <col min="5399" max="5639" width="9.140625" style="24"/>
    <col min="5640" max="5640" width="4.5703125" style="24" customWidth="1"/>
    <col min="5641" max="5641" width="36.140625" style="24" customWidth="1"/>
    <col min="5642" max="5642" width="12.28515625" style="24" customWidth="1"/>
    <col min="5643" max="5643" width="14.5703125" style="24" customWidth="1"/>
    <col min="5644" max="5644" width="19.28515625" style="24" customWidth="1"/>
    <col min="5645" max="5645" width="11.7109375" style="24" customWidth="1"/>
    <col min="5646" max="5646" width="8.7109375" style="24" customWidth="1"/>
    <col min="5647" max="5647" width="11.7109375" style="24" customWidth="1"/>
    <col min="5648" max="5648" width="16.5703125" style="24" customWidth="1"/>
    <col min="5649" max="5649" width="11.42578125" style="24" customWidth="1"/>
    <col min="5650" max="5650" width="5.85546875" style="24" customWidth="1"/>
    <col min="5651" max="5651" width="12.5703125" style="24" customWidth="1"/>
    <col min="5652" max="5652" width="18.7109375" style="24" bestFit="1" customWidth="1"/>
    <col min="5653" max="5653" width="11.5703125" style="24" bestFit="1" customWidth="1"/>
    <col min="5654" max="5654" width="11.85546875" style="24" bestFit="1" customWidth="1"/>
    <col min="5655" max="5895" width="9.140625" style="24"/>
    <col min="5896" max="5896" width="4.5703125" style="24" customWidth="1"/>
    <col min="5897" max="5897" width="36.140625" style="24" customWidth="1"/>
    <col min="5898" max="5898" width="12.28515625" style="24" customWidth="1"/>
    <col min="5899" max="5899" width="14.5703125" style="24" customWidth="1"/>
    <col min="5900" max="5900" width="19.28515625" style="24" customWidth="1"/>
    <col min="5901" max="5901" width="11.7109375" style="24" customWidth="1"/>
    <col min="5902" max="5902" width="8.7109375" style="24" customWidth="1"/>
    <col min="5903" max="5903" width="11.7109375" style="24" customWidth="1"/>
    <col min="5904" max="5904" width="16.5703125" style="24" customWidth="1"/>
    <col min="5905" max="5905" width="11.42578125" style="24" customWidth="1"/>
    <col min="5906" max="5906" width="5.85546875" style="24" customWidth="1"/>
    <col min="5907" max="5907" width="12.5703125" style="24" customWidth="1"/>
    <col min="5908" max="5908" width="18.7109375" style="24" bestFit="1" customWidth="1"/>
    <col min="5909" max="5909" width="11.5703125" style="24" bestFit="1" customWidth="1"/>
    <col min="5910" max="5910" width="11.85546875" style="24" bestFit="1" customWidth="1"/>
    <col min="5911" max="6151" width="9.140625" style="24"/>
    <col min="6152" max="6152" width="4.5703125" style="24" customWidth="1"/>
    <col min="6153" max="6153" width="36.140625" style="24" customWidth="1"/>
    <col min="6154" max="6154" width="12.28515625" style="24" customWidth="1"/>
    <col min="6155" max="6155" width="14.5703125" style="24" customWidth="1"/>
    <col min="6156" max="6156" width="19.28515625" style="24" customWidth="1"/>
    <col min="6157" max="6157" width="11.7109375" style="24" customWidth="1"/>
    <col min="6158" max="6158" width="8.7109375" style="24" customWidth="1"/>
    <col min="6159" max="6159" width="11.7109375" style="24" customWidth="1"/>
    <col min="6160" max="6160" width="16.5703125" style="24" customWidth="1"/>
    <col min="6161" max="6161" width="11.42578125" style="24" customWidth="1"/>
    <col min="6162" max="6162" width="5.85546875" style="24" customWidth="1"/>
    <col min="6163" max="6163" width="12.5703125" style="24" customWidth="1"/>
    <col min="6164" max="6164" width="18.7109375" style="24" bestFit="1" customWidth="1"/>
    <col min="6165" max="6165" width="11.5703125" style="24" bestFit="1" customWidth="1"/>
    <col min="6166" max="6166" width="11.85546875" style="24" bestFit="1" customWidth="1"/>
    <col min="6167" max="6407" width="9.140625" style="24"/>
    <col min="6408" max="6408" width="4.5703125" style="24" customWidth="1"/>
    <col min="6409" max="6409" width="36.140625" style="24" customWidth="1"/>
    <col min="6410" max="6410" width="12.28515625" style="24" customWidth="1"/>
    <col min="6411" max="6411" width="14.5703125" style="24" customWidth="1"/>
    <col min="6412" max="6412" width="19.28515625" style="24" customWidth="1"/>
    <col min="6413" max="6413" width="11.7109375" style="24" customWidth="1"/>
    <col min="6414" max="6414" width="8.7109375" style="24" customWidth="1"/>
    <col min="6415" max="6415" width="11.7109375" style="24" customWidth="1"/>
    <col min="6416" max="6416" width="16.5703125" style="24" customWidth="1"/>
    <col min="6417" max="6417" width="11.42578125" style="24" customWidth="1"/>
    <col min="6418" max="6418" width="5.85546875" style="24" customWidth="1"/>
    <col min="6419" max="6419" width="12.5703125" style="24" customWidth="1"/>
    <col min="6420" max="6420" width="18.7109375" style="24" bestFit="1" customWidth="1"/>
    <col min="6421" max="6421" width="11.5703125" style="24" bestFit="1" customWidth="1"/>
    <col min="6422" max="6422" width="11.85546875" style="24" bestFit="1" customWidth="1"/>
    <col min="6423" max="6663" width="9.140625" style="24"/>
    <col min="6664" max="6664" width="4.5703125" style="24" customWidth="1"/>
    <col min="6665" max="6665" width="36.140625" style="24" customWidth="1"/>
    <col min="6666" max="6666" width="12.28515625" style="24" customWidth="1"/>
    <col min="6667" max="6667" width="14.5703125" style="24" customWidth="1"/>
    <col min="6668" max="6668" width="19.28515625" style="24" customWidth="1"/>
    <col min="6669" max="6669" width="11.7109375" style="24" customWidth="1"/>
    <col min="6670" max="6670" width="8.7109375" style="24" customWidth="1"/>
    <col min="6671" max="6671" width="11.7109375" style="24" customWidth="1"/>
    <col min="6672" max="6672" width="16.5703125" style="24" customWidth="1"/>
    <col min="6673" max="6673" width="11.42578125" style="24" customWidth="1"/>
    <col min="6674" max="6674" width="5.85546875" style="24" customWidth="1"/>
    <col min="6675" max="6675" width="12.5703125" style="24" customWidth="1"/>
    <col min="6676" max="6676" width="18.7109375" style="24" bestFit="1" customWidth="1"/>
    <col min="6677" max="6677" width="11.5703125" style="24" bestFit="1" customWidth="1"/>
    <col min="6678" max="6678" width="11.85546875" style="24" bestFit="1" customWidth="1"/>
    <col min="6679" max="6919" width="9.140625" style="24"/>
    <col min="6920" max="6920" width="4.5703125" style="24" customWidth="1"/>
    <col min="6921" max="6921" width="36.140625" style="24" customWidth="1"/>
    <col min="6922" max="6922" width="12.28515625" style="24" customWidth="1"/>
    <col min="6923" max="6923" width="14.5703125" style="24" customWidth="1"/>
    <col min="6924" max="6924" width="19.28515625" style="24" customWidth="1"/>
    <col min="6925" max="6925" width="11.7109375" style="24" customWidth="1"/>
    <col min="6926" max="6926" width="8.7109375" style="24" customWidth="1"/>
    <col min="6927" max="6927" width="11.7109375" style="24" customWidth="1"/>
    <col min="6928" max="6928" width="16.5703125" style="24" customWidth="1"/>
    <col min="6929" max="6929" width="11.42578125" style="24" customWidth="1"/>
    <col min="6930" max="6930" width="5.85546875" style="24" customWidth="1"/>
    <col min="6931" max="6931" width="12.5703125" style="24" customWidth="1"/>
    <col min="6932" max="6932" width="18.7109375" style="24" bestFit="1" customWidth="1"/>
    <col min="6933" max="6933" width="11.5703125" style="24" bestFit="1" customWidth="1"/>
    <col min="6934" max="6934" width="11.85546875" style="24" bestFit="1" customWidth="1"/>
    <col min="6935" max="7175" width="9.140625" style="24"/>
    <col min="7176" max="7176" width="4.5703125" style="24" customWidth="1"/>
    <col min="7177" max="7177" width="36.140625" style="24" customWidth="1"/>
    <col min="7178" max="7178" width="12.28515625" style="24" customWidth="1"/>
    <col min="7179" max="7179" width="14.5703125" style="24" customWidth="1"/>
    <col min="7180" max="7180" width="19.28515625" style="24" customWidth="1"/>
    <col min="7181" max="7181" width="11.7109375" style="24" customWidth="1"/>
    <col min="7182" max="7182" width="8.7109375" style="24" customWidth="1"/>
    <col min="7183" max="7183" width="11.7109375" style="24" customWidth="1"/>
    <col min="7184" max="7184" width="16.5703125" style="24" customWidth="1"/>
    <col min="7185" max="7185" width="11.42578125" style="24" customWidth="1"/>
    <col min="7186" max="7186" width="5.85546875" style="24" customWidth="1"/>
    <col min="7187" max="7187" width="12.5703125" style="24" customWidth="1"/>
    <col min="7188" max="7188" width="18.7109375" style="24" bestFit="1" customWidth="1"/>
    <col min="7189" max="7189" width="11.5703125" style="24" bestFit="1" customWidth="1"/>
    <col min="7190" max="7190" width="11.85546875" style="24" bestFit="1" customWidth="1"/>
    <col min="7191" max="7431" width="9.140625" style="24"/>
    <col min="7432" max="7432" width="4.5703125" style="24" customWidth="1"/>
    <col min="7433" max="7433" width="36.140625" style="24" customWidth="1"/>
    <col min="7434" max="7434" width="12.28515625" style="24" customWidth="1"/>
    <col min="7435" max="7435" width="14.5703125" style="24" customWidth="1"/>
    <col min="7436" max="7436" width="19.28515625" style="24" customWidth="1"/>
    <col min="7437" max="7437" width="11.7109375" style="24" customWidth="1"/>
    <col min="7438" max="7438" width="8.7109375" style="24" customWidth="1"/>
    <col min="7439" max="7439" width="11.7109375" style="24" customWidth="1"/>
    <col min="7440" max="7440" width="16.5703125" style="24" customWidth="1"/>
    <col min="7441" max="7441" width="11.42578125" style="24" customWidth="1"/>
    <col min="7442" max="7442" width="5.85546875" style="24" customWidth="1"/>
    <col min="7443" max="7443" width="12.5703125" style="24" customWidth="1"/>
    <col min="7444" max="7444" width="18.7109375" style="24" bestFit="1" customWidth="1"/>
    <col min="7445" max="7445" width="11.5703125" style="24" bestFit="1" customWidth="1"/>
    <col min="7446" max="7446" width="11.85546875" style="24" bestFit="1" customWidth="1"/>
    <col min="7447" max="7687" width="9.140625" style="24"/>
    <col min="7688" max="7688" width="4.5703125" style="24" customWidth="1"/>
    <col min="7689" max="7689" width="36.140625" style="24" customWidth="1"/>
    <col min="7690" max="7690" width="12.28515625" style="24" customWidth="1"/>
    <col min="7691" max="7691" width="14.5703125" style="24" customWidth="1"/>
    <col min="7692" max="7692" width="19.28515625" style="24" customWidth="1"/>
    <col min="7693" max="7693" width="11.7109375" style="24" customWidth="1"/>
    <col min="7694" max="7694" width="8.7109375" style="24" customWidth="1"/>
    <col min="7695" max="7695" width="11.7109375" style="24" customWidth="1"/>
    <col min="7696" max="7696" width="16.5703125" style="24" customWidth="1"/>
    <col min="7697" max="7697" width="11.42578125" style="24" customWidth="1"/>
    <col min="7698" max="7698" width="5.85546875" style="24" customWidth="1"/>
    <col min="7699" max="7699" width="12.5703125" style="24" customWidth="1"/>
    <col min="7700" max="7700" width="18.7109375" style="24" bestFit="1" customWidth="1"/>
    <col min="7701" max="7701" width="11.5703125" style="24" bestFit="1" customWidth="1"/>
    <col min="7702" max="7702" width="11.85546875" style="24" bestFit="1" customWidth="1"/>
    <col min="7703" max="7943" width="9.140625" style="24"/>
    <col min="7944" max="7944" width="4.5703125" style="24" customWidth="1"/>
    <col min="7945" max="7945" width="36.140625" style="24" customWidth="1"/>
    <col min="7946" max="7946" width="12.28515625" style="24" customWidth="1"/>
    <col min="7947" max="7947" width="14.5703125" style="24" customWidth="1"/>
    <col min="7948" max="7948" width="19.28515625" style="24" customWidth="1"/>
    <col min="7949" max="7949" width="11.7109375" style="24" customWidth="1"/>
    <col min="7950" max="7950" width="8.7109375" style="24" customWidth="1"/>
    <col min="7951" max="7951" width="11.7109375" style="24" customWidth="1"/>
    <col min="7952" max="7952" width="16.5703125" style="24" customWidth="1"/>
    <col min="7953" max="7953" width="11.42578125" style="24" customWidth="1"/>
    <col min="7954" max="7954" width="5.85546875" style="24" customWidth="1"/>
    <col min="7955" max="7955" width="12.5703125" style="24" customWidth="1"/>
    <col min="7956" max="7956" width="18.7109375" style="24" bestFit="1" customWidth="1"/>
    <col min="7957" max="7957" width="11.5703125" style="24" bestFit="1" customWidth="1"/>
    <col min="7958" max="7958" width="11.85546875" style="24" bestFit="1" customWidth="1"/>
    <col min="7959" max="8199" width="9.140625" style="24"/>
    <col min="8200" max="8200" width="4.5703125" style="24" customWidth="1"/>
    <col min="8201" max="8201" width="36.140625" style="24" customWidth="1"/>
    <col min="8202" max="8202" width="12.28515625" style="24" customWidth="1"/>
    <col min="8203" max="8203" width="14.5703125" style="24" customWidth="1"/>
    <col min="8204" max="8204" width="19.28515625" style="24" customWidth="1"/>
    <col min="8205" max="8205" width="11.7109375" style="24" customWidth="1"/>
    <col min="8206" max="8206" width="8.7109375" style="24" customWidth="1"/>
    <col min="8207" max="8207" width="11.7109375" style="24" customWidth="1"/>
    <col min="8208" max="8208" width="16.5703125" style="24" customWidth="1"/>
    <col min="8209" max="8209" width="11.42578125" style="24" customWidth="1"/>
    <col min="8210" max="8210" width="5.85546875" style="24" customWidth="1"/>
    <col min="8211" max="8211" width="12.5703125" style="24" customWidth="1"/>
    <col min="8212" max="8212" width="18.7109375" style="24" bestFit="1" customWidth="1"/>
    <col min="8213" max="8213" width="11.5703125" style="24" bestFit="1" customWidth="1"/>
    <col min="8214" max="8214" width="11.85546875" style="24" bestFit="1" customWidth="1"/>
    <col min="8215" max="8455" width="9.140625" style="24"/>
    <col min="8456" max="8456" width="4.5703125" style="24" customWidth="1"/>
    <col min="8457" max="8457" width="36.140625" style="24" customWidth="1"/>
    <col min="8458" max="8458" width="12.28515625" style="24" customWidth="1"/>
    <col min="8459" max="8459" width="14.5703125" style="24" customWidth="1"/>
    <col min="8460" max="8460" width="19.28515625" style="24" customWidth="1"/>
    <col min="8461" max="8461" width="11.7109375" style="24" customWidth="1"/>
    <col min="8462" max="8462" width="8.7109375" style="24" customWidth="1"/>
    <col min="8463" max="8463" width="11.7109375" style="24" customWidth="1"/>
    <col min="8464" max="8464" width="16.5703125" style="24" customWidth="1"/>
    <col min="8465" max="8465" width="11.42578125" style="24" customWidth="1"/>
    <col min="8466" max="8466" width="5.85546875" style="24" customWidth="1"/>
    <col min="8467" max="8467" width="12.5703125" style="24" customWidth="1"/>
    <col min="8468" max="8468" width="18.7109375" style="24" bestFit="1" customWidth="1"/>
    <col min="8469" max="8469" width="11.5703125" style="24" bestFit="1" customWidth="1"/>
    <col min="8470" max="8470" width="11.85546875" style="24" bestFit="1" customWidth="1"/>
    <col min="8471" max="8711" width="9.140625" style="24"/>
    <col min="8712" max="8712" width="4.5703125" style="24" customWidth="1"/>
    <col min="8713" max="8713" width="36.140625" style="24" customWidth="1"/>
    <col min="8714" max="8714" width="12.28515625" style="24" customWidth="1"/>
    <col min="8715" max="8715" width="14.5703125" style="24" customWidth="1"/>
    <col min="8716" max="8716" width="19.28515625" style="24" customWidth="1"/>
    <col min="8717" max="8717" width="11.7109375" style="24" customWidth="1"/>
    <col min="8718" max="8718" width="8.7109375" style="24" customWidth="1"/>
    <col min="8719" max="8719" width="11.7109375" style="24" customWidth="1"/>
    <col min="8720" max="8720" width="16.5703125" style="24" customWidth="1"/>
    <col min="8721" max="8721" width="11.42578125" style="24" customWidth="1"/>
    <col min="8722" max="8722" width="5.85546875" style="24" customWidth="1"/>
    <col min="8723" max="8723" width="12.5703125" style="24" customWidth="1"/>
    <col min="8724" max="8724" width="18.7109375" style="24" bestFit="1" customWidth="1"/>
    <col min="8725" max="8725" width="11.5703125" style="24" bestFit="1" customWidth="1"/>
    <col min="8726" max="8726" width="11.85546875" style="24" bestFit="1" customWidth="1"/>
    <col min="8727" max="8967" width="9.140625" style="24"/>
    <col min="8968" max="8968" width="4.5703125" style="24" customWidth="1"/>
    <col min="8969" max="8969" width="36.140625" style="24" customWidth="1"/>
    <col min="8970" max="8970" width="12.28515625" style="24" customWidth="1"/>
    <col min="8971" max="8971" width="14.5703125" style="24" customWidth="1"/>
    <col min="8972" max="8972" width="19.28515625" style="24" customWidth="1"/>
    <col min="8973" max="8973" width="11.7109375" style="24" customWidth="1"/>
    <col min="8974" max="8974" width="8.7109375" style="24" customWidth="1"/>
    <col min="8975" max="8975" width="11.7109375" style="24" customWidth="1"/>
    <col min="8976" max="8976" width="16.5703125" style="24" customWidth="1"/>
    <col min="8977" max="8977" width="11.42578125" style="24" customWidth="1"/>
    <col min="8978" max="8978" width="5.85546875" style="24" customWidth="1"/>
    <col min="8979" max="8979" width="12.5703125" style="24" customWidth="1"/>
    <col min="8980" max="8980" width="18.7109375" style="24" bestFit="1" customWidth="1"/>
    <col min="8981" max="8981" width="11.5703125" style="24" bestFit="1" customWidth="1"/>
    <col min="8982" max="8982" width="11.85546875" style="24" bestFit="1" customWidth="1"/>
    <col min="8983" max="9223" width="9.140625" style="24"/>
    <col min="9224" max="9224" width="4.5703125" style="24" customWidth="1"/>
    <col min="9225" max="9225" width="36.140625" style="24" customWidth="1"/>
    <col min="9226" max="9226" width="12.28515625" style="24" customWidth="1"/>
    <col min="9227" max="9227" width="14.5703125" style="24" customWidth="1"/>
    <col min="9228" max="9228" width="19.28515625" style="24" customWidth="1"/>
    <col min="9229" max="9229" width="11.7109375" style="24" customWidth="1"/>
    <col min="9230" max="9230" width="8.7109375" style="24" customWidth="1"/>
    <col min="9231" max="9231" width="11.7109375" style="24" customWidth="1"/>
    <col min="9232" max="9232" width="16.5703125" style="24" customWidth="1"/>
    <col min="9233" max="9233" width="11.42578125" style="24" customWidth="1"/>
    <col min="9234" max="9234" width="5.85546875" style="24" customWidth="1"/>
    <col min="9235" max="9235" width="12.5703125" style="24" customWidth="1"/>
    <col min="9236" max="9236" width="18.7109375" style="24" bestFit="1" customWidth="1"/>
    <col min="9237" max="9237" width="11.5703125" style="24" bestFit="1" customWidth="1"/>
    <col min="9238" max="9238" width="11.85546875" style="24" bestFit="1" customWidth="1"/>
    <col min="9239" max="9479" width="9.140625" style="24"/>
    <col min="9480" max="9480" width="4.5703125" style="24" customWidth="1"/>
    <col min="9481" max="9481" width="36.140625" style="24" customWidth="1"/>
    <col min="9482" max="9482" width="12.28515625" style="24" customWidth="1"/>
    <col min="9483" max="9483" width="14.5703125" style="24" customWidth="1"/>
    <col min="9484" max="9484" width="19.28515625" style="24" customWidth="1"/>
    <col min="9485" max="9485" width="11.7109375" style="24" customWidth="1"/>
    <col min="9486" max="9486" width="8.7109375" style="24" customWidth="1"/>
    <col min="9487" max="9487" width="11.7109375" style="24" customWidth="1"/>
    <col min="9488" max="9488" width="16.5703125" style="24" customWidth="1"/>
    <col min="9489" max="9489" width="11.42578125" style="24" customWidth="1"/>
    <col min="9490" max="9490" width="5.85546875" style="24" customWidth="1"/>
    <col min="9491" max="9491" width="12.5703125" style="24" customWidth="1"/>
    <col min="9492" max="9492" width="18.7109375" style="24" bestFit="1" customWidth="1"/>
    <col min="9493" max="9493" width="11.5703125" style="24" bestFit="1" customWidth="1"/>
    <col min="9494" max="9494" width="11.85546875" style="24" bestFit="1" customWidth="1"/>
    <col min="9495" max="9735" width="9.140625" style="24"/>
    <col min="9736" max="9736" width="4.5703125" style="24" customWidth="1"/>
    <col min="9737" max="9737" width="36.140625" style="24" customWidth="1"/>
    <col min="9738" max="9738" width="12.28515625" style="24" customWidth="1"/>
    <col min="9739" max="9739" width="14.5703125" style="24" customWidth="1"/>
    <col min="9740" max="9740" width="19.28515625" style="24" customWidth="1"/>
    <col min="9741" max="9741" width="11.7109375" style="24" customWidth="1"/>
    <col min="9742" max="9742" width="8.7109375" style="24" customWidth="1"/>
    <col min="9743" max="9743" width="11.7109375" style="24" customWidth="1"/>
    <col min="9744" max="9744" width="16.5703125" style="24" customWidth="1"/>
    <col min="9745" max="9745" width="11.42578125" style="24" customWidth="1"/>
    <col min="9746" max="9746" width="5.85546875" style="24" customWidth="1"/>
    <col min="9747" max="9747" width="12.5703125" style="24" customWidth="1"/>
    <col min="9748" max="9748" width="18.7109375" style="24" bestFit="1" customWidth="1"/>
    <col min="9749" max="9749" width="11.5703125" style="24" bestFit="1" customWidth="1"/>
    <col min="9750" max="9750" width="11.85546875" style="24" bestFit="1" customWidth="1"/>
    <col min="9751" max="9991" width="9.140625" style="24"/>
    <col min="9992" max="9992" width="4.5703125" style="24" customWidth="1"/>
    <col min="9993" max="9993" width="36.140625" style="24" customWidth="1"/>
    <col min="9994" max="9994" width="12.28515625" style="24" customWidth="1"/>
    <col min="9995" max="9995" width="14.5703125" style="24" customWidth="1"/>
    <col min="9996" max="9996" width="19.28515625" style="24" customWidth="1"/>
    <col min="9997" max="9997" width="11.7109375" style="24" customWidth="1"/>
    <col min="9998" max="9998" width="8.7109375" style="24" customWidth="1"/>
    <col min="9999" max="9999" width="11.7109375" style="24" customWidth="1"/>
    <col min="10000" max="10000" width="16.5703125" style="24" customWidth="1"/>
    <col min="10001" max="10001" width="11.42578125" style="24" customWidth="1"/>
    <col min="10002" max="10002" width="5.85546875" style="24" customWidth="1"/>
    <col min="10003" max="10003" width="12.5703125" style="24" customWidth="1"/>
    <col min="10004" max="10004" width="18.7109375" style="24" bestFit="1" customWidth="1"/>
    <col min="10005" max="10005" width="11.5703125" style="24" bestFit="1" customWidth="1"/>
    <col min="10006" max="10006" width="11.85546875" style="24" bestFit="1" customWidth="1"/>
    <col min="10007" max="10247" width="9.140625" style="24"/>
    <col min="10248" max="10248" width="4.5703125" style="24" customWidth="1"/>
    <col min="10249" max="10249" width="36.140625" style="24" customWidth="1"/>
    <col min="10250" max="10250" width="12.28515625" style="24" customWidth="1"/>
    <col min="10251" max="10251" width="14.5703125" style="24" customWidth="1"/>
    <col min="10252" max="10252" width="19.28515625" style="24" customWidth="1"/>
    <col min="10253" max="10253" width="11.7109375" style="24" customWidth="1"/>
    <col min="10254" max="10254" width="8.7109375" style="24" customWidth="1"/>
    <col min="10255" max="10255" width="11.7109375" style="24" customWidth="1"/>
    <col min="10256" max="10256" width="16.5703125" style="24" customWidth="1"/>
    <col min="10257" max="10257" width="11.42578125" style="24" customWidth="1"/>
    <col min="10258" max="10258" width="5.85546875" style="24" customWidth="1"/>
    <col min="10259" max="10259" width="12.5703125" style="24" customWidth="1"/>
    <col min="10260" max="10260" width="18.7109375" style="24" bestFit="1" customWidth="1"/>
    <col min="10261" max="10261" width="11.5703125" style="24" bestFit="1" customWidth="1"/>
    <col min="10262" max="10262" width="11.85546875" style="24" bestFit="1" customWidth="1"/>
    <col min="10263" max="10503" width="9.140625" style="24"/>
    <col min="10504" max="10504" width="4.5703125" style="24" customWidth="1"/>
    <col min="10505" max="10505" width="36.140625" style="24" customWidth="1"/>
    <col min="10506" max="10506" width="12.28515625" style="24" customWidth="1"/>
    <col min="10507" max="10507" width="14.5703125" style="24" customWidth="1"/>
    <col min="10508" max="10508" width="19.28515625" style="24" customWidth="1"/>
    <col min="10509" max="10509" width="11.7109375" style="24" customWidth="1"/>
    <col min="10510" max="10510" width="8.7109375" style="24" customWidth="1"/>
    <col min="10511" max="10511" width="11.7109375" style="24" customWidth="1"/>
    <col min="10512" max="10512" width="16.5703125" style="24" customWidth="1"/>
    <col min="10513" max="10513" width="11.42578125" style="24" customWidth="1"/>
    <col min="10514" max="10514" width="5.85546875" style="24" customWidth="1"/>
    <col min="10515" max="10515" width="12.5703125" style="24" customWidth="1"/>
    <col min="10516" max="10516" width="18.7109375" style="24" bestFit="1" customWidth="1"/>
    <col min="10517" max="10517" width="11.5703125" style="24" bestFit="1" customWidth="1"/>
    <col min="10518" max="10518" width="11.85546875" style="24" bestFit="1" customWidth="1"/>
    <col min="10519" max="10759" width="9.140625" style="24"/>
    <col min="10760" max="10760" width="4.5703125" style="24" customWidth="1"/>
    <col min="10761" max="10761" width="36.140625" style="24" customWidth="1"/>
    <col min="10762" max="10762" width="12.28515625" style="24" customWidth="1"/>
    <col min="10763" max="10763" width="14.5703125" style="24" customWidth="1"/>
    <col min="10764" max="10764" width="19.28515625" style="24" customWidth="1"/>
    <col min="10765" max="10765" width="11.7109375" style="24" customWidth="1"/>
    <col min="10766" max="10766" width="8.7109375" style="24" customWidth="1"/>
    <col min="10767" max="10767" width="11.7109375" style="24" customWidth="1"/>
    <col min="10768" max="10768" width="16.5703125" style="24" customWidth="1"/>
    <col min="10769" max="10769" width="11.42578125" style="24" customWidth="1"/>
    <col min="10770" max="10770" width="5.85546875" style="24" customWidth="1"/>
    <col min="10771" max="10771" width="12.5703125" style="24" customWidth="1"/>
    <col min="10772" max="10772" width="18.7109375" style="24" bestFit="1" customWidth="1"/>
    <col min="10773" max="10773" width="11.5703125" style="24" bestFit="1" customWidth="1"/>
    <col min="10774" max="10774" width="11.85546875" style="24" bestFit="1" customWidth="1"/>
    <col min="10775" max="11015" width="9.140625" style="24"/>
    <col min="11016" max="11016" width="4.5703125" style="24" customWidth="1"/>
    <col min="11017" max="11017" width="36.140625" style="24" customWidth="1"/>
    <col min="11018" max="11018" width="12.28515625" style="24" customWidth="1"/>
    <col min="11019" max="11019" width="14.5703125" style="24" customWidth="1"/>
    <col min="11020" max="11020" width="19.28515625" style="24" customWidth="1"/>
    <col min="11021" max="11021" width="11.7109375" style="24" customWidth="1"/>
    <col min="11022" max="11022" width="8.7109375" style="24" customWidth="1"/>
    <col min="11023" max="11023" width="11.7109375" style="24" customWidth="1"/>
    <col min="11024" max="11024" width="16.5703125" style="24" customWidth="1"/>
    <col min="11025" max="11025" width="11.42578125" style="24" customWidth="1"/>
    <col min="11026" max="11026" width="5.85546875" style="24" customWidth="1"/>
    <col min="11027" max="11027" width="12.5703125" style="24" customWidth="1"/>
    <col min="11028" max="11028" width="18.7109375" style="24" bestFit="1" customWidth="1"/>
    <col min="11029" max="11029" width="11.5703125" style="24" bestFit="1" customWidth="1"/>
    <col min="11030" max="11030" width="11.85546875" style="24" bestFit="1" customWidth="1"/>
    <col min="11031" max="11271" width="9.140625" style="24"/>
    <col min="11272" max="11272" width="4.5703125" style="24" customWidth="1"/>
    <col min="11273" max="11273" width="36.140625" style="24" customWidth="1"/>
    <col min="11274" max="11274" width="12.28515625" style="24" customWidth="1"/>
    <col min="11275" max="11275" width="14.5703125" style="24" customWidth="1"/>
    <col min="11276" max="11276" width="19.28515625" style="24" customWidth="1"/>
    <col min="11277" max="11277" width="11.7109375" style="24" customWidth="1"/>
    <col min="11278" max="11278" width="8.7109375" style="24" customWidth="1"/>
    <col min="11279" max="11279" width="11.7109375" style="24" customWidth="1"/>
    <col min="11280" max="11280" width="16.5703125" style="24" customWidth="1"/>
    <col min="11281" max="11281" width="11.42578125" style="24" customWidth="1"/>
    <col min="11282" max="11282" width="5.85546875" style="24" customWidth="1"/>
    <col min="11283" max="11283" width="12.5703125" style="24" customWidth="1"/>
    <col min="11284" max="11284" width="18.7109375" style="24" bestFit="1" customWidth="1"/>
    <col min="11285" max="11285" width="11.5703125" style="24" bestFit="1" customWidth="1"/>
    <col min="11286" max="11286" width="11.85546875" style="24" bestFit="1" customWidth="1"/>
    <col min="11287" max="11527" width="9.140625" style="24"/>
    <col min="11528" max="11528" width="4.5703125" style="24" customWidth="1"/>
    <col min="11529" max="11529" width="36.140625" style="24" customWidth="1"/>
    <col min="11530" max="11530" width="12.28515625" style="24" customWidth="1"/>
    <col min="11531" max="11531" width="14.5703125" style="24" customWidth="1"/>
    <col min="11532" max="11532" width="19.28515625" style="24" customWidth="1"/>
    <col min="11533" max="11533" width="11.7109375" style="24" customWidth="1"/>
    <col min="11534" max="11534" width="8.7109375" style="24" customWidth="1"/>
    <col min="11535" max="11535" width="11.7109375" style="24" customWidth="1"/>
    <col min="11536" max="11536" width="16.5703125" style="24" customWidth="1"/>
    <col min="11537" max="11537" width="11.42578125" style="24" customWidth="1"/>
    <col min="11538" max="11538" width="5.85546875" style="24" customWidth="1"/>
    <col min="11539" max="11539" width="12.5703125" style="24" customWidth="1"/>
    <col min="11540" max="11540" width="18.7109375" style="24" bestFit="1" customWidth="1"/>
    <col min="11541" max="11541" width="11.5703125" style="24" bestFit="1" customWidth="1"/>
    <col min="11542" max="11542" width="11.85546875" style="24" bestFit="1" customWidth="1"/>
    <col min="11543" max="11783" width="9.140625" style="24"/>
    <col min="11784" max="11784" width="4.5703125" style="24" customWidth="1"/>
    <col min="11785" max="11785" width="36.140625" style="24" customWidth="1"/>
    <col min="11786" max="11786" width="12.28515625" style="24" customWidth="1"/>
    <col min="11787" max="11787" width="14.5703125" style="24" customWidth="1"/>
    <col min="11788" max="11788" width="19.28515625" style="24" customWidth="1"/>
    <col min="11789" max="11789" width="11.7109375" style="24" customWidth="1"/>
    <col min="11790" max="11790" width="8.7109375" style="24" customWidth="1"/>
    <col min="11791" max="11791" width="11.7109375" style="24" customWidth="1"/>
    <col min="11792" max="11792" width="16.5703125" style="24" customWidth="1"/>
    <col min="11793" max="11793" width="11.42578125" style="24" customWidth="1"/>
    <col min="11794" max="11794" width="5.85546875" style="24" customWidth="1"/>
    <col min="11795" max="11795" width="12.5703125" style="24" customWidth="1"/>
    <col min="11796" max="11796" width="18.7109375" style="24" bestFit="1" customWidth="1"/>
    <col min="11797" max="11797" width="11.5703125" style="24" bestFit="1" customWidth="1"/>
    <col min="11798" max="11798" width="11.85546875" style="24" bestFit="1" customWidth="1"/>
    <col min="11799" max="12039" width="9.140625" style="24"/>
    <col min="12040" max="12040" width="4.5703125" style="24" customWidth="1"/>
    <col min="12041" max="12041" width="36.140625" style="24" customWidth="1"/>
    <col min="12042" max="12042" width="12.28515625" style="24" customWidth="1"/>
    <col min="12043" max="12043" width="14.5703125" style="24" customWidth="1"/>
    <col min="12044" max="12044" width="19.28515625" style="24" customWidth="1"/>
    <col min="12045" max="12045" width="11.7109375" style="24" customWidth="1"/>
    <col min="12046" max="12046" width="8.7109375" style="24" customWidth="1"/>
    <col min="12047" max="12047" width="11.7109375" style="24" customWidth="1"/>
    <col min="12048" max="12048" width="16.5703125" style="24" customWidth="1"/>
    <col min="12049" max="12049" width="11.42578125" style="24" customWidth="1"/>
    <col min="12050" max="12050" width="5.85546875" style="24" customWidth="1"/>
    <col min="12051" max="12051" width="12.5703125" style="24" customWidth="1"/>
    <col min="12052" max="12052" width="18.7109375" style="24" bestFit="1" customWidth="1"/>
    <col min="12053" max="12053" width="11.5703125" style="24" bestFit="1" customWidth="1"/>
    <col min="12054" max="12054" width="11.85546875" style="24" bestFit="1" customWidth="1"/>
    <col min="12055" max="12295" width="9.140625" style="24"/>
    <col min="12296" max="12296" width="4.5703125" style="24" customWidth="1"/>
    <col min="12297" max="12297" width="36.140625" style="24" customWidth="1"/>
    <col min="12298" max="12298" width="12.28515625" style="24" customWidth="1"/>
    <col min="12299" max="12299" width="14.5703125" style="24" customWidth="1"/>
    <col min="12300" max="12300" width="19.28515625" style="24" customWidth="1"/>
    <col min="12301" max="12301" width="11.7109375" style="24" customWidth="1"/>
    <col min="12302" max="12302" width="8.7109375" style="24" customWidth="1"/>
    <col min="12303" max="12303" width="11.7109375" style="24" customWidth="1"/>
    <col min="12304" max="12304" width="16.5703125" style="24" customWidth="1"/>
    <col min="12305" max="12305" width="11.42578125" style="24" customWidth="1"/>
    <col min="12306" max="12306" width="5.85546875" style="24" customWidth="1"/>
    <col min="12307" max="12307" width="12.5703125" style="24" customWidth="1"/>
    <col min="12308" max="12308" width="18.7109375" style="24" bestFit="1" customWidth="1"/>
    <col min="12309" max="12309" width="11.5703125" style="24" bestFit="1" customWidth="1"/>
    <col min="12310" max="12310" width="11.85546875" style="24" bestFit="1" customWidth="1"/>
    <col min="12311" max="12551" width="9.140625" style="24"/>
    <col min="12552" max="12552" width="4.5703125" style="24" customWidth="1"/>
    <col min="12553" max="12553" width="36.140625" style="24" customWidth="1"/>
    <col min="12554" max="12554" width="12.28515625" style="24" customWidth="1"/>
    <col min="12555" max="12555" width="14.5703125" style="24" customWidth="1"/>
    <col min="12556" max="12556" width="19.28515625" style="24" customWidth="1"/>
    <col min="12557" max="12557" width="11.7109375" style="24" customWidth="1"/>
    <col min="12558" max="12558" width="8.7109375" style="24" customWidth="1"/>
    <col min="12559" max="12559" width="11.7109375" style="24" customWidth="1"/>
    <col min="12560" max="12560" width="16.5703125" style="24" customWidth="1"/>
    <col min="12561" max="12561" width="11.42578125" style="24" customWidth="1"/>
    <col min="12562" max="12562" width="5.85546875" style="24" customWidth="1"/>
    <col min="12563" max="12563" width="12.5703125" style="24" customWidth="1"/>
    <col min="12564" max="12564" width="18.7109375" style="24" bestFit="1" customWidth="1"/>
    <col min="12565" max="12565" width="11.5703125" style="24" bestFit="1" customWidth="1"/>
    <col min="12566" max="12566" width="11.85546875" style="24" bestFit="1" customWidth="1"/>
    <col min="12567" max="12807" width="9.140625" style="24"/>
    <col min="12808" max="12808" width="4.5703125" style="24" customWidth="1"/>
    <col min="12809" max="12809" width="36.140625" style="24" customWidth="1"/>
    <col min="12810" max="12810" width="12.28515625" style="24" customWidth="1"/>
    <col min="12811" max="12811" width="14.5703125" style="24" customWidth="1"/>
    <col min="12812" max="12812" width="19.28515625" style="24" customWidth="1"/>
    <col min="12813" max="12813" width="11.7109375" style="24" customWidth="1"/>
    <col min="12814" max="12814" width="8.7109375" style="24" customWidth="1"/>
    <col min="12815" max="12815" width="11.7109375" style="24" customWidth="1"/>
    <col min="12816" max="12816" width="16.5703125" style="24" customWidth="1"/>
    <col min="12817" max="12817" width="11.42578125" style="24" customWidth="1"/>
    <col min="12818" max="12818" width="5.85546875" style="24" customWidth="1"/>
    <col min="12819" max="12819" width="12.5703125" style="24" customWidth="1"/>
    <col min="12820" max="12820" width="18.7109375" style="24" bestFit="1" customWidth="1"/>
    <col min="12821" max="12821" width="11.5703125" style="24" bestFit="1" customWidth="1"/>
    <col min="12822" max="12822" width="11.85546875" style="24" bestFit="1" customWidth="1"/>
    <col min="12823" max="13063" width="9.140625" style="24"/>
    <col min="13064" max="13064" width="4.5703125" style="24" customWidth="1"/>
    <col min="13065" max="13065" width="36.140625" style="24" customWidth="1"/>
    <col min="13066" max="13066" width="12.28515625" style="24" customWidth="1"/>
    <col min="13067" max="13067" width="14.5703125" style="24" customWidth="1"/>
    <col min="13068" max="13068" width="19.28515625" style="24" customWidth="1"/>
    <col min="13069" max="13069" width="11.7109375" style="24" customWidth="1"/>
    <col min="13070" max="13070" width="8.7109375" style="24" customWidth="1"/>
    <col min="13071" max="13071" width="11.7109375" style="24" customWidth="1"/>
    <col min="13072" max="13072" width="16.5703125" style="24" customWidth="1"/>
    <col min="13073" max="13073" width="11.42578125" style="24" customWidth="1"/>
    <col min="13074" max="13074" width="5.85546875" style="24" customWidth="1"/>
    <col min="13075" max="13075" width="12.5703125" style="24" customWidth="1"/>
    <col min="13076" max="13076" width="18.7109375" style="24" bestFit="1" customWidth="1"/>
    <col min="13077" max="13077" width="11.5703125" style="24" bestFit="1" customWidth="1"/>
    <col min="13078" max="13078" width="11.85546875" style="24" bestFit="1" customWidth="1"/>
    <col min="13079" max="13319" width="9.140625" style="24"/>
    <col min="13320" max="13320" width="4.5703125" style="24" customWidth="1"/>
    <col min="13321" max="13321" width="36.140625" style="24" customWidth="1"/>
    <col min="13322" max="13322" width="12.28515625" style="24" customWidth="1"/>
    <col min="13323" max="13323" width="14.5703125" style="24" customWidth="1"/>
    <col min="13324" max="13324" width="19.28515625" style="24" customWidth="1"/>
    <col min="13325" max="13325" width="11.7109375" style="24" customWidth="1"/>
    <col min="13326" max="13326" width="8.7109375" style="24" customWidth="1"/>
    <col min="13327" max="13327" width="11.7109375" style="24" customWidth="1"/>
    <col min="13328" max="13328" width="16.5703125" style="24" customWidth="1"/>
    <col min="13329" max="13329" width="11.42578125" style="24" customWidth="1"/>
    <col min="13330" max="13330" width="5.85546875" style="24" customWidth="1"/>
    <col min="13331" max="13331" width="12.5703125" style="24" customWidth="1"/>
    <col min="13332" max="13332" width="18.7109375" style="24" bestFit="1" customWidth="1"/>
    <col min="13333" max="13333" width="11.5703125" style="24" bestFit="1" customWidth="1"/>
    <col min="13334" max="13334" width="11.85546875" style="24" bestFit="1" customWidth="1"/>
    <col min="13335" max="13575" width="9.140625" style="24"/>
    <col min="13576" max="13576" width="4.5703125" style="24" customWidth="1"/>
    <col min="13577" max="13577" width="36.140625" style="24" customWidth="1"/>
    <col min="13578" max="13578" width="12.28515625" style="24" customWidth="1"/>
    <col min="13579" max="13579" width="14.5703125" style="24" customWidth="1"/>
    <col min="13580" max="13580" width="19.28515625" style="24" customWidth="1"/>
    <col min="13581" max="13581" width="11.7109375" style="24" customWidth="1"/>
    <col min="13582" max="13582" width="8.7109375" style="24" customWidth="1"/>
    <col min="13583" max="13583" width="11.7109375" style="24" customWidth="1"/>
    <col min="13584" max="13584" width="16.5703125" style="24" customWidth="1"/>
    <col min="13585" max="13585" width="11.42578125" style="24" customWidth="1"/>
    <col min="13586" max="13586" width="5.85546875" style="24" customWidth="1"/>
    <col min="13587" max="13587" width="12.5703125" style="24" customWidth="1"/>
    <col min="13588" max="13588" width="18.7109375" style="24" bestFit="1" customWidth="1"/>
    <col min="13589" max="13589" width="11.5703125" style="24" bestFit="1" customWidth="1"/>
    <col min="13590" max="13590" width="11.85546875" style="24" bestFit="1" customWidth="1"/>
    <col min="13591" max="13831" width="9.140625" style="24"/>
    <col min="13832" max="13832" width="4.5703125" style="24" customWidth="1"/>
    <col min="13833" max="13833" width="36.140625" style="24" customWidth="1"/>
    <col min="13834" max="13834" width="12.28515625" style="24" customWidth="1"/>
    <col min="13835" max="13835" width="14.5703125" style="24" customWidth="1"/>
    <col min="13836" max="13836" width="19.28515625" style="24" customWidth="1"/>
    <col min="13837" max="13837" width="11.7109375" style="24" customWidth="1"/>
    <col min="13838" max="13838" width="8.7109375" style="24" customWidth="1"/>
    <col min="13839" max="13839" width="11.7109375" style="24" customWidth="1"/>
    <col min="13840" max="13840" width="16.5703125" style="24" customWidth="1"/>
    <col min="13841" max="13841" width="11.42578125" style="24" customWidth="1"/>
    <col min="13842" max="13842" width="5.85546875" style="24" customWidth="1"/>
    <col min="13843" max="13843" width="12.5703125" style="24" customWidth="1"/>
    <col min="13844" max="13844" width="18.7109375" style="24" bestFit="1" customWidth="1"/>
    <col min="13845" max="13845" width="11.5703125" style="24" bestFit="1" customWidth="1"/>
    <col min="13846" max="13846" width="11.85546875" style="24" bestFit="1" customWidth="1"/>
    <col min="13847" max="14087" width="9.140625" style="24"/>
    <col min="14088" max="14088" width="4.5703125" style="24" customWidth="1"/>
    <col min="14089" max="14089" width="36.140625" style="24" customWidth="1"/>
    <col min="14090" max="14090" width="12.28515625" style="24" customWidth="1"/>
    <col min="14091" max="14091" width="14.5703125" style="24" customWidth="1"/>
    <col min="14092" max="14092" width="19.28515625" style="24" customWidth="1"/>
    <col min="14093" max="14093" width="11.7109375" style="24" customWidth="1"/>
    <col min="14094" max="14094" width="8.7109375" style="24" customWidth="1"/>
    <col min="14095" max="14095" width="11.7109375" style="24" customWidth="1"/>
    <col min="14096" max="14096" width="16.5703125" style="24" customWidth="1"/>
    <col min="14097" max="14097" width="11.42578125" style="24" customWidth="1"/>
    <col min="14098" max="14098" width="5.85546875" style="24" customWidth="1"/>
    <col min="14099" max="14099" width="12.5703125" style="24" customWidth="1"/>
    <col min="14100" max="14100" width="18.7109375" style="24" bestFit="1" customWidth="1"/>
    <col min="14101" max="14101" width="11.5703125" style="24" bestFit="1" customWidth="1"/>
    <col min="14102" max="14102" width="11.85546875" style="24" bestFit="1" customWidth="1"/>
    <col min="14103" max="14343" width="9.140625" style="24"/>
    <col min="14344" max="14344" width="4.5703125" style="24" customWidth="1"/>
    <col min="14345" max="14345" width="36.140625" style="24" customWidth="1"/>
    <col min="14346" max="14346" width="12.28515625" style="24" customWidth="1"/>
    <col min="14347" max="14347" width="14.5703125" style="24" customWidth="1"/>
    <col min="14348" max="14348" width="19.28515625" style="24" customWidth="1"/>
    <col min="14349" max="14349" width="11.7109375" style="24" customWidth="1"/>
    <col min="14350" max="14350" width="8.7109375" style="24" customWidth="1"/>
    <col min="14351" max="14351" width="11.7109375" style="24" customWidth="1"/>
    <col min="14352" max="14352" width="16.5703125" style="24" customWidth="1"/>
    <col min="14353" max="14353" width="11.42578125" style="24" customWidth="1"/>
    <col min="14354" max="14354" width="5.85546875" style="24" customWidth="1"/>
    <col min="14355" max="14355" width="12.5703125" style="24" customWidth="1"/>
    <col min="14356" max="14356" width="18.7109375" style="24" bestFit="1" customWidth="1"/>
    <col min="14357" max="14357" width="11.5703125" style="24" bestFit="1" customWidth="1"/>
    <col min="14358" max="14358" width="11.85546875" style="24" bestFit="1" customWidth="1"/>
    <col min="14359" max="14599" width="9.140625" style="24"/>
    <col min="14600" max="14600" width="4.5703125" style="24" customWidth="1"/>
    <col min="14601" max="14601" width="36.140625" style="24" customWidth="1"/>
    <col min="14602" max="14602" width="12.28515625" style="24" customWidth="1"/>
    <col min="14603" max="14603" width="14.5703125" style="24" customWidth="1"/>
    <col min="14604" max="14604" width="19.28515625" style="24" customWidth="1"/>
    <col min="14605" max="14605" width="11.7109375" style="24" customWidth="1"/>
    <col min="14606" max="14606" width="8.7109375" style="24" customWidth="1"/>
    <col min="14607" max="14607" width="11.7109375" style="24" customWidth="1"/>
    <col min="14608" max="14608" width="16.5703125" style="24" customWidth="1"/>
    <col min="14609" max="14609" width="11.42578125" style="24" customWidth="1"/>
    <col min="14610" max="14610" width="5.85546875" style="24" customWidth="1"/>
    <col min="14611" max="14611" width="12.5703125" style="24" customWidth="1"/>
    <col min="14612" max="14612" width="18.7109375" style="24" bestFit="1" customWidth="1"/>
    <col min="14613" max="14613" width="11.5703125" style="24" bestFit="1" customWidth="1"/>
    <col min="14614" max="14614" width="11.85546875" style="24" bestFit="1" customWidth="1"/>
    <col min="14615" max="14855" width="9.140625" style="24"/>
    <col min="14856" max="14856" width="4.5703125" style="24" customWidth="1"/>
    <col min="14857" max="14857" width="36.140625" style="24" customWidth="1"/>
    <col min="14858" max="14858" width="12.28515625" style="24" customWidth="1"/>
    <col min="14859" max="14859" width="14.5703125" style="24" customWidth="1"/>
    <col min="14860" max="14860" width="19.28515625" style="24" customWidth="1"/>
    <col min="14861" max="14861" width="11.7109375" style="24" customWidth="1"/>
    <col min="14862" max="14862" width="8.7109375" style="24" customWidth="1"/>
    <col min="14863" max="14863" width="11.7109375" style="24" customWidth="1"/>
    <col min="14864" max="14864" width="16.5703125" style="24" customWidth="1"/>
    <col min="14865" max="14865" width="11.42578125" style="24" customWidth="1"/>
    <col min="14866" max="14866" width="5.85546875" style="24" customWidth="1"/>
    <col min="14867" max="14867" width="12.5703125" style="24" customWidth="1"/>
    <col min="14868" max="14868" width="18.7109375" style="24" bestFit="1" customWidth="1"/>
    <col min="14869" max="14869" width="11.5703125" style="24" bestFit="1" customWidth="1"/>
    <col min="14870" max="14870" width="11.85546875" style="24" bestFit="1" customWidth="1"/>
    <col min="14871" max="15111" width="9.140625" style="24"/>
    <col min="15112" max="15112" width="4.5703125" style="24" customWidth="1"/>
    <col min="15113" max="15113" width="36.140625" style="24" customWidth="1"/>
    <col min="15114" max="15114" width="12.28515625" style="24" customWidth="1"/>
    <col min="15115" max="15115" width="14.5703125" style="24" customWidth="1"/>
    <col min="15116" max="15116" width="19.28515625" style="24" customWidth="1"/>
    <col min="15117" max="15117" width="11.7109375" style="24" customWidth="1"/>
    <col min="15118" max="15118" width="8.7109375" style="24" customWidth="1"/>
    <col min="15119" max="15119" width="11.7109375" style="24" customWidth="1"/>
    <col min="15120" max="15120" width="16.5703125" style="24" customWidth="1"/>
    <col min="15121" max="15121" width="11.42578125" style="24" customWidth="1"/>
    <col min="15122" max="15122" width="5.85546875" style="24" customWidth="1"/>
    <col min="15123" max="15123" width="12.5703125" style="24" customWidth="1"/>
    <col min="15124" max="15124" width="18.7109375" style="24" bestFit="1" customWidth="1"/>
    <col min="15125" max="15125" width="11.5703125" style="24" bestFit="1" customWidth="1"/>
    <col min="15126" max="15126" width="11.85546875" style="24" bestFit="1" customWidth="1"/>
    <col min="15127" max="15367" width="9.140625" style="24"/>
    <col min="15368" max="15368" width="4.5703125" style="24" customWidth="1"/>
    <col min="15369" max="15369" width="36.140625" style="24" customWidth="1"/>
    <col min="15370" max="15370" width="12.28515625" style="24" customWidth="1"/>
    <col min="15371" max="15371" width="14.5703125" style="24" customWidth="1"/>
    <col min="15372" max="15372" width="19.28515625" style="24" customWidth="1"/>
    <col min="15373" max="15373" width="11.7109375" style="24" customWidth="1"/>
    <col min="15374" max="15374" width="8.7109375" style="24" customWidth="1"/>
    <col min="15375" max="15375" width="11.7109375" style="24" customWidth="1"/>
    <col min="15376" max="15376" width="16.5703125" style="24" customWidth="1"/>
    <col min="15377" max="15377" width="11.42578125" style="24" customWidth="1"/>
    <col min="15378" max="15378" width="5.85546875" style="24" customWidth="1"/>
    <col min="15379" max="15379" width="12.5703125" style="24" customWidth="1"/>
    <col min="15380" max="15380" width="18.7109375" style="24" bestFit="1" customWidth="1"/>
    <col min="15381" max="15381" width="11.5703125" style="24" bestFit="1" customWidth="1"/>
    <col min="15382" max="15382" width="11.85546875" style="24" bestFit="1" customWidth="1"/>
    <col min="15383" max="15623" width="9.140625" style="24"/>
    <col min="15624" max="15624" width="4.5703125" style="24" customWidth="1"/>
    <col min="15625" max="15625" width="36.140625" style="24" customWidth="1"/>
    <col min="15626" max="15626" width="12.28515625" style="24" customWidth="1"/>
    <col min="15627" max="15627" width="14.5703125" style="24" customWidth="1"/>
    <col min="15628" max="15628" width="19.28515625" style="24" customWidth="1"/>
    <col min="15629" max="15629" width="11.7109375" style="24" customWidth="1"/>
    <col min="15630" max="15630" width="8.7109375" style="24" customWidth="1"/>
    <col min="15631" max="15631" width="11.7109375" style="24" customWidth="1"/>
    <col min="15632" max="15632" width="16.5703125" style="24" customWidth="1"/>
    <col min="15633" max="15633" width="11.42578125" style="24" customWidth="1"/>
    <col min="15634" max="15634" width="5.85546875" style="24" customWidth="1"/>
    <col min="15635" max="15635" width="12.5703125" style="24" customWidth="1"/>
    <col min="15636" max="15636" width="18.7109375" style="24" bestFit="1" customWidth="1"/>
    <col min="15637" max="15637" width="11.5703125" style="24" bestFit="1" customWidth="1"/>
    <col min="15638" max="15638" width="11.85546875" style="24" bestFit="1" customWidth="1"/>
    <col min="15639" max="15879" width="9.140625" style="24"/>
    <col min="15880" max="15880" width="4.5703125" style="24" customWidth="1"/>
    <col min="15881" max="15881" width="36.140625" style="24" customWidth="1"/>
    <col min="15882" max="15882" width="12.28515625" style="24" customWidth="1"/>
    <col min="15883" max="15883" width="14.5703125" style="24" customWidth="1"/>
    <col min="15884" max="15884" width="19.28515625" style="24" customWidth="1"/>
    <col min="15885" max="15885" width="11.7109375" style="24" customWidth="1"/>
    <col min="15886" max="15886" width="8.7109375" style="24" customWidth="1"/>
    <col min="15887" max="15887" width="11.7109375" style="24" customWidth="1"/>
    <col min="15888" max="15888" width="16.5703125" style="24" customWidth="1"/>
    <col min="15889" max="15889" width="11.42578125" style="24" customWidth="1"/>
    <col min="15890" max="15890" width="5.85546875" style="24" customWidth="1"/>
    <col min="15891" max="15891" width="12.5703125" style="24" customWidth="1"/>
    <col min="15892" max="15892" width="18.7109375" style="24" bestFit="1" customWidth="1"/>
    <col min="15893" max="15893" width="11.5703125" style="24" bestFit="1" customWidth="1"/>
    <col min="15894" max="15894" width="11.85546875" style="24" bestFit="1" customWidth="1"/>
    <col min="15895" max="16135" width="9.140625" style="24"/>
    <col min="16136" max="16136" width="4.5703125" style="24" customWidth="1"/>
    <col min="16137" max="16137" width="36.140625" style="24" customWidth="1"/>
    <col min="16138" max="16138" width="12.28515625" style="24" customWidth="1"/>
    <col min="16139" max="16139" width="14.5703125" style="24" customWidth="1"/>
    <col min="16140" max="16140" width="19.28515625" style="24" customWidth="1"/>
    <col min="16141" max="16141" width="11.7109375" style="24" customWidth="1"/>
    <col min="16142" max="16142" width="8.7109375" style="24" customWidth="1"/>
    <col min="16143" max="16143" width="11.7109375" style="24" customWidth="1"/>
    <col min="16144" max="16144" width="16.5703125" style="24" customWidth="1"/>
    <col min="16145" max="16145" width="11.42578125" style="24" customWidth="1"/>
    <col min="16146" max="16146" width="5.85546875" style="24" customWidth="1"/>
    <col min="16147" max="16147" width="12.5703125" style="24" customWidth="1"/>
    <col min="16148" max="16148" width="18.7109375" style="24" bestFit="1" customWidth="1"/>
    <col min="16149" max="16149" width="11.5703125" style="24" bestFit="1" customWidth="1"/>
    <col min="16150" max="16150" width="11.85546875" style="24" bestFit="1" customWidth="1"/>
    <col min="16151" max="16384" width="9.140625" style="24"/>
  </cols>
  <sheetData>
    <row r="1" spans="1:22" s="2" customFormat="1" ht="25.5" customHeight="1">
      <c r="A1" s="487" t="s">
        <v>138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22" ht="39" customHeight="1">
      <c r="A2" s="504" t="s">
        <v>0</v>
      </c>
      <c r="B2" s="504" t="s">
        <v>29</v>
      </c>
      <c r="C2" s="504" t="s">
        <v>30</v>
      </c>
      <c r="D2" s="504" t="s">
        <v>31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23" t="s">
        <v>124</v>
      </c>
      <c r="O2" s="25"/>
      <c r="P2" s="25"/>
      <c r="Q2" s="25"/>
      <c r="R2" s="27"/>
      <c r="S2" s="27"/>
      <c r="T2" s="27"/>
      <c r="U2" s="27"/>
    </row>
    <row r="3" spans="1:22" s="29" customFormat="1" ht="16.5" customHeight="1">
      <c r="A3" s="505"/>
      <c r="B3" s="505"/>
      <c r="C3" s="505"/>
      <c r="D3" s="505"/>
      <c r="E3" s="518" t="s">
        <v>992</v>
      </c>
      <c r="F3" s="80" t="s">
        <v>181</v>
      </c>
      <c r="G3" s="80" t="s">
        <v>182</v>
      </c>
      <c r="H3" s="518" t="s">
        <v>992</v>
      </c>
      <c r="I3" s="80" t="s">
        <v>181</v>
      </c>
      <c r="J3" s="80" t="s">
        <v>182</v>
      </c>
      <c r="K3" s="518" t="s">
        <v>992</v>
      </c>
      <c r="L3" s="80" t="s">
        <v>181</v>
      </c>
      <c r="M3" s="80" t="s">
        <v>182</v>
      </c>
      <c r="N3" s="23"/>
      <c r="O3" s="78"/>
      <c r="P3" s="78"/>
      <c r="Q3" s="78"/>
      <c r="R3" s="78"/>
      <c r="S3" s="28"/>
      <c r="T3" s="28"/>
      <c r="U3" s="28"/>
    </row>
    <row r="4" spans="1:22" s="29" customFormat="1" ht="16.5" customHeight="1">
      <c r="A4" s="26">
        <v>1</v>
      </c>
      <c r="B4" s="26">
        <v>2</v>
      </c>
      <c r="C4" s="26">
        <v>3</v>
      </c>
      <c r="D4" s="26">
        <v>4</v>
      </c>
      <c r="E4" s="26">
        <v>5</v>
      </c>
      <c r="F4" s="26"/>
      <c r="G4" s="26">
        <v>6</v>
      </c>
      <c r="H4" s="26">
        <v>7</v>
      </c>
      <c r="I4" s="26"/>
      <c r="J4" s="26">
        <v>8</v>
      </c>
      <c r="K4" s="26">
        <v>9</v>
      </c>
      <c r="L4" s="26"/>
      <c r="M4" s="26">
        <v>10</v>
      </c>
      <c r="N4" s="26">
        <v>11</v>
      </c>
      <c r="O4" s="78"/>
      <c r="P4" s="78"/>
      <c r="Q4" s="78"/>
      <c r="R4" s="78"/>
      <c r="S4" s="28"/>
      <c r="T4" s="28"/>
      <c r="U4" s="28"/>
    </row>
    <row r="5" spans="1:22" ht="18.75" customHeight="1">
      <c r="A5" s="497" t="s">
        <v>142</v>
      </c>
      <c r="B5" s="497"/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97"/>
      <c r="N5" s="497"/>
      <c r="P5" s="25"/>
      <c r="Q5" s="25"/>
      <c r="R5" s="25"/>
    </row>
    <row r="6" spans="1:22" ht="38.1" customHeight="1">
      <c r="A6" s="30">
        <v>1</v>
      </c>
      <c r="B6" s="196" t="s">
        <v>473</v>
      </c>
      <c r="C6" s="26" t="s">
        <v>32</v>
      </c>
      <c r="D6" s="40">
        <v>2256</v>
      </c>
      <c r="E6" s="40">
        <v>1.0799999999999998E-3</v>
      </c>
      <c r="F6" s="40"/>
      <c r="G6" s="40">
        <f>D6*F6</f>
        <v>0</v>
      </c>
      <c r="H6" s="40">
        <v>0.16200000000000001</v>
      </c>
      <c r="I6" s="40"/>
      <c r="J6" s="40">
        <f>D6*I6</f>
        <v>0</v>
      </c>
      <c r="K6" s="40">
        <v>2.4578800000000003</v>
      </c>
      <c r="L6" s="40"/>
      <c r="M6" s="40">
        <f>D6*L6</f>
        <v>0</v>
      </c>
      <c r="N6" s="40">
        <f>G6+J6+M6</f>
        <v>0</v>
      </c>
      <c r="O6" s="32"/>
      <c r="P6" s="33"/>
      <c r="Q6" s="25"/>
      <c r="R6" s="207"/>
      <c r="S6" s="27"/>
      <c r="T6" s="27"/>
      <c r="U6" s="27"/>
      <c r="V6" s="34"/>
    </row>
    <row r="7" spans="1:22" ht="38.1" customHeight="1">
      <c r="A7" s="30">
        <v>2</v>
      </c>
      <c r="B7" s="196" t="s">
        <v>474</v>
      </c>
      <c r="C7" s="26" t="s">
        <v>32</v>
      </c>
      <c r="D7" s="146">
        <v>164.5</v>
      </c>
      <c r="E7" s="146">
        <v>1.0800000000000002E-3</v>
      </c>
      <c r="F7" s="146"/>
      <c r="G7" s="40">
        <f t="shared" ref="G7:G70" si="0">D7*F7</f>
        <v>0</v>
      </c>
      <c r="H7" s="146">
        <v>18.102</v>
      </c>
      <c r="I7" s="146"/>
      <c r="J7" s="40">
        <f t="shared" ref="J7:J70" si="1">D7*I7</f>
        <v>0</v>
      </c>
      <c r="K7" s="146">
        <v>2.4578799999999998</v>
      </c>
      <c r="L7" s="146"/>
      <c r="M7" s="40">
        <f t="shared" ref="M7:M70" si="2">D7*L7</f>
        <v>0</v>
      </c>
      <c r="N7" s="40">
        <f>G7+J7+M7</f>
        <v>0</v>
      </c>
      <c r="O7" s="32"/>
      <c r="P7" s="33"/>
      <c r="Q7" s="25"/>
      <c r="R7" s="207"/>
      <c r="S7" s="27"/>
      <c r="T7" s="27"/>
      <c r="U7" s="27"/>
      <c r="V7" s="34"/>
    </row>
    <row r="8" spans="1:22" ht="20.100000000000001" customHeight="1">
      <c r="A8" s="30">
        <v>3</v>
      </c>
      <c r="B8" s="184" t="s">
        <v>237</v>
      </c>
      <c r="C8" s="35" t="s">
        <v>1</v>
      </c>
      <c r="D8" s="40">
        <v>4719.9799999999996</v>
      </c>
      <c r="E8" s="40">
        <v>0</v>
      </c>
      <c r="F8" s="40"/>
      <c r="G8" s="40">
        <f t="shared" si="0"/>
        <v>0</v>
      </c>
      <c r="H8" s="40">
        <v>0</v>
      </c>
      <c r="I8" s="40"/>
      <c r="J8" s="40">
        <f t="shared" si="1"/>
        <v>0</v>
      </c>
      <c r="K8" s="40">
        <v>7.46</v>
      </c>
      <c r="L8" s="40"/>
      <c r="M8" s="40">
        <f t="shared" si="2"/>
        <v>0</v>
      </c>
      <c r="N8" s="40">
        <f>G8+J8+M8</f>
        <v>0</v>
      </c>
      <c r="O8" s="32"/>
      <c r="P8" s="33"/>
      <c r="Q8" s="25"/>
      <c r="R8" s="207"/>
      <c r="S8" s="27"/>
      <c r="T8" s="27"/>
      <c r="U8" s="27"/>
    </row>
    <row r="9" spans="1:22" s="37" customFormat="1" ht="38.1" customHeight="1">
      <c r="A9" s="30">
        <v>4</v>
      </c>
      <c r="B9" s="201" t="s">
        <v>247</v>
      </c>
      <c r="C9" s="35" t="s">
        <v>66</v>
      </c>
      <c r="D9" s="46">
        <v>5.6</v>
      </c>
      <c r="E9" s="46">
        <v>29.7</v>
      </c>
      <c r="F9" s="46"/>
      <c r="G9" s="40">
        <f t="shared" si="0"/>
        <v>0</v>
      </c>
      <c r="H9" s="46">
        <v>10.680000000000001</v>
      </c>
      <c r="I9" s="46"/>
      <c r="J9" s="40">
        <f t="shared" si="1"/>
        <v>0</v>
      </c>
      <c r="K9" s="46">
        <v>0</v>
      </c>
      <c r="L9" s="46"/>
      <c r="M9" s="40">
        <f t="shared" si="2"/>
        <v>0</v>
      </c>
      <c r="N9" s="40">
        <f>G9+J9+M9</f>
        <v>0</v>
      </c>
      <c r="O9" s="32"/>
      <c r="P9" s="33"/>
      <c r="Q9" s="25"/>
      <c r="R9" s="207"/>
      <c r="S9" s="25"/>
    </row>
    <row r="10" spans="1:22" s="37" customFormat="1" ht="19.5">
      <c r="A10" s="30"/>
      <c r="B10" s="201" t="s">
        <v>774</v>
      </c>
      <c r="C10" s="35" t="s">
        <v>66</v>
      </c>
      <c r="D10" s="46">
        <v>6.16</v>
      </c>
      <c r="E10" s="46"/>
      <c r="F10" s="46"/>
      <c r="G10" s="40">
        <f t="shared" si="0"/>
        <v>0</v>
      </c>
      <c r="H10" s="46"/>
      <c r="I10" s="46"/>
      <c r="J10" s="40">
        <f t="shared" si="1"/>
        <v>0</v>
      </c>
      <c r="K10" s="46"/>
      <c r="L10" s="46"/>
      <c r="M10" s="40">
        <f t="shared" si="2"/>
        <v>0</v>
      </c>
      <c r="N10" s="46"/>
      <c r="O10" s="32"/>
      <c r="P10" s="33"/>
      <c r="Q10" s="25"/>
      <c r="R10" s="207"/>
      <c r="S10" s="25"/>
    </row>
    <row r="11" spans="1:22" s="37" customFormat="1" ht="38.1" customHeight="1">
      <c r="A11" s="30">
        <v>5</v>
      </c>
      <c r="B11" s="184" t="s">
        <v>67</v>
      </c>
      <c r="C11" s="35" t="s">
        <v>66</v>
      </c>
      <c r="D11" s="46">
        <v>658</v>
      </c>
      <c r="E11" s="46">
        <v>30.8</v>
      </c>
      <c r="F11" s="46"/>
      <c r="G11" s="40">
        <f t="shared" si="0"/>
        <v>0</v>
      </c>
      <c r="H11" s="46">
        <v>10.8</v>
      </c>
      <c r="I11" s="46"/>
      <c r="J11" s="40">
        <f t="shared" si="1"/>
        <v>0</v>
      </c>
      <c r="K11" s="46">
        <v>0</v>
      </c>
      <c r="L11" s="46"/>
      <c r="M11" s="40">
        <f t="shared" si="2"/>
        <v>0</v>
      </c>
      <c r="N11" s="46">
        <f>G11+J11+M11</f>
        <v>0</v>
      </c>
      <c r="O11" s="32"/>
      <c r="P11" s="33"/>
      <c r="Q11" s="25"/>
      <c r="R11" s="207"/>
      <c r="S11" s="25"/>
    </row>
    <row r="12" spans="1:22" s="37" customFormat="1" ht="19.5">
      <c r="A12" s="30"/>
      <c r="B12" s="184" t="s">
        <v>478</v>
      </c>
      <c r="C12" s="35" t="s">
        <v>66</v>
      </c>
      <c r="D12" s="46">
        <v>723.8</v>
      </c>
      <c r="E12" s="46"/>
      <c r="F12" s="46"/>
      <c r="G12" s="40">
        <f t="shared" si="0"/>
        <v>0</v>
      </c>
      <c r="H12" s="46"/>
      <c r="I12" s="46"/>
      <c r="J12" s="40">
        <f t="shared" si="1"/>
        <v>0</v>
      </c>
      <c r="K12" s="46"/>
      <c r="L12" s="46"/>
      <c r="M12" s="40">
        <f t="shared" si="2"/>
        <v>0</v>
      </c>
      <c r="N12" s="46"/>
      <c r="O12" s="32"/>
      <c r="P12" s="33"/>
      <c r="Q12" s="25"/>
      <c r="R12" s="207"/>
      <c r="S12" s="25"/>
    </row>
    <row r="13" spans="1:22" s="37" customFormat="1" ht="20.100000000000001" customHeight="1">
      <c r="A13" s="30">
        <v>6</v>
      </c>
      <c r="B13" s="184" t="s">
        <v>248</v>
      </c>
      <c r="C13" s="35" t="s">
        <v>66</v>
      </c>
      <c r="D13" s="46">
        <v>243.6</v>
      </c>
      <c r="E13" s="46">
        <v>14.95</v>
      </c>
      <c r="F13" s="46"/>
      <c r="G13" s="40">
        <f t="shared" si="0"/>
        <v>0</v>
      </c>
      <c r="H13" s="46">
        <v>0</v>
      </c>
      <c r="I13" s="46"/>
      <c r="J13" s="40">
        <f t="shared" si="1"/>
        <v>0</v>
      </c>
      <c r="K13" s="46">
        <v>0.20027519999999999</v>
      </c>
      <c r="L13" s="46"/>
      <c r="M13" s="40">
        <f t="shared" si="2"/>
        <v>0</v>
      </c>
      <c r="N13" s="46">
        <f>G13+J13+M13</f>
        <v>0</v>
      </c>
      <c r="O13" s="32"/>
      <c r="P13" s="33"/>
      <c r="Q13" s="25"/>
      <c r="R13" s="207"/>
      <c r="S13" s="25"/>
    </row>
    <row r="14" spans="1:22" s="37" customFormat="1" ht="20.100000000000001" customHeight="1">
      <c r="A14" s="30"/>
      <c r="B14" s="184" t="s">
        <v>498</v>
      </c>
      <c r="C14" s="35" t="s">
        <v>66</v>
      </c>
      <c r="D14" s="46">
        <v>280.14</v>
      </c>
      <c r="E14" s="46"/>
      <c r="F14" s="46"/>
      <c r="G14" s="40">
        <f t="shared" si="0"/>
        <v>0</v>
      </c>
      <c r="H14" s="46"/>
      <c r="I14" s="46"/>
      <c r="J14" s="40">
        <f t="shared" si="1"/>
        <v>0</v>
      </c>
      <c r="K14" s="46"/>
      <c r="L14" s="46"/>
      <c r="M14" s="40">
        <f t="shared" si="2"/>
        <v>0</v>
      </c>
      <c r="N14" s="46"/>
      <c r="O14" s="32"/>
      <c r="P14" s="33"/>
      <c r="Q14" s="25"/>
      <c r="R14" s="207"/>
      <c r="S14" s="25"/>
    </row>
    <row r="15" spans="1:22" s="37" customFormat="1" ht="33">
      <c r="A15" s="30">
        <v>7</v>
      </c>
      <c r="B15" s="185" t="s">
        <v>249</v>
      </c>
      <c r="C15" s="35" t="s">
        <v>2</v>
      </c>
      <c r="D15" s="46">
        <v>49</v>
      </c>
      <c r="E15" s="46">
        <v>110.08406599999999</v>
      </c>
      <c r="F15" s="46"/>
      <c r="G15" s="40">
        <f t="shared" si="0"/>
        <v>0</v>
      </c>
      <c r="H15" s="46">
        <v>19.970400000000001</v>
      </c>
      <c r="I15" s="46"/>
      <c r="J15" s="40">
        <f t="shared" si="1"/>
        <v>0</v>
      </c>
      <c r="K15" s="46">
        <v>8.9678400000000025</v>
      </c>
      <c r="L15" s="46"/>
      <c r="M15" s="40">
        <f t="shared" si="2"/>
        <v>0</v>
      </c>
      <c r="N15" s="46">
        <f>G15+J15+M15</f>
        <v>0</v>
      </c>
      <c r="O15" s="32"/>
      <c r="P15" s="33"/>
      <c r="Q15" s="25"/>
      <c r="R15" s="207"/>
      <c r="S15" s="25"/>
    </row>
    <row r="16" spans="1:22" s="37" customFormat="1" ht="19.5">
      <c r="A16" s="30"/>
      <c r="B16" s="185" t="s">
        <v>485</v>
      </c>
      <c r="C16" s="35" t="s">
        <v>66</v>
      </c>
      <c r="D16" s="46">
        <v>2.42</v>
      </c>
      <c r="E16" s="46"/>
      <c r="F16" s="46"/>
      <c r="G16" s="40">
        <f t="shared" si="0"/>
        <v>0</v>
      </c>
      <c r="H16" s="46"/>
      <c r="I16" s="46"/>
      <c r="J16" s="40">
        <f t="shared" si="1"/>
        <v>0</v>
      </c>
      <c r="K16" s="46"/>
      <c r="L16" s="46"/>
      <c r="M16" s="40">
        <f t="shared" si="2"/>
        <v>0</v>
      </c>
      <c r="N16" s="46"/>
      <c r="O16" s="32"/>
      <c r="P16" s="33"/>
      <c r="Q16" s="25"/>
      <c r="R16" s="207"/>
      <c r="S16" s="25"/>
    </row>
    <row r="17" spans="1:19" s="37" customFormat="1" ht="33">
      <c r="A17" s="30">
        <v>8</v>
      </c>
      <c r="B17" s="185" t="s">
        <v>250</v>
      </c>
      <c r="C17" s="35" t="s">
        <v>2</v>
      </c>
      <c r="D17" s="46">
        <v>40</v>
      </c>
      <c r="E17" s="46">
        <v>55.042033000000004</v>
      </c>
      <c r="F17" s="46"/>
      <c r="G17" s="40">
        <f t="shared" si="0"/>
        <v>0</v>
      </c>
      <c r="H17" s="46">
        <v>9.9852000000000007</v>
      </c>
      <c r="I17" s="46"/>
      <c r="J17" s="40">
        <f t="shared" si="1"/>
        <v>0</v>
      </c>
      <c r="K17" s="46">
        <v>4.4839200000000012</v>
      </c>
      <c r="L17" s="46"/>
      <c r="M17" s="40">
        <f t="shared" si="2"/>
        <v>0</v>
      </c>
      <c r="N17" s="46">
        <f>G17+J17+M17</f>
        <v>0</v>
      </c>
      <c r="O17" s="32"/>
      <c r="P17" s="33"/>
      <c r="Q17" s="25"/>
      <c r="R17" s="207"/>
      <c r="S17" s="25"/>
    </row>
    <row r="18" spans="1:19" s="37" customFormat="1" ht="19.5">
      <c r="A18" s="30"/>
      <c r="B18" s="185" t="s">
        <v>485</v>
      </c>
      <c r="C18" s="35" t="s">
        <v>66</v>
      </c>
      <c r="D18" s="46">
        <v>0.99</v>
      </c>
      <c r="E18" s="46"/>
      <c r="F18" s="46"/>
      <c r="G18" s="40">
        <f t="shared" si="0"/>
        <v>0</v>
      </c>
      <c r="H18" s="46"/>
      <c r="I18" s="46"/>
      <c r="J18" s="40">
        <f t="shared" si="1"/>
        <v>0</v>
      </c>
      <c r="K18" s="46"/>
      <c r="L18" s="46"/>
      <c r="M18" s="40">
        <f t="shared" si="2"/>
        <v>0</v>
      </c>
      <c r="N18" s="46"/>
      <c r="O18" s="32"/>
      <c r="P18" s="33"/>
      <c r="Q18" s="25"/>
      <c r="R18" s="207"/>
      <c r="S18" s="25"/>
    </row>
    <row r="19" spans="1:19" s="37" customFormat="1" ht="33">
      <c r="A19" s="30">
        <v>9</v>
      </c>
      <c r="B19" s="185" t="s">
        <v>251</v>
      </c>
      <c r="C19" s="35" t="s">
        <v>2</v>
      </c>
      <c r="D19" s="46">
        <v>49</v>
      </c>
      <c r="E19" s="46">
        <v>133.98782969999999</v>
      </c>
      <c r="F19" s="46"/>
      <c r="G19" s="40">
        <f t="shared" si="0"/>
        <v>0</v>
      </c>
      <c r="H19" s="46">
        <v>8.9866799999999998</v>
      </c>
      <c r="I19" s="46"/>
      <c r="J19" s="40">
        <f t="shared" si="1"/>
        <v>0</v>
      </c>
      <c r="K19" s="46">
        <v>4.0355280000000002</v>
      </c>
      <c r="L19" s="46"/>
      <c r="M19" s="40">
        <f t="shared" si="2"/>
        <v>0</v>
      </c>
      <c r="N19" s="46">
        <f>G19+J19+M19</f>
        <v>0</v>
      </c>
      <c r="O19" s="32"/>
      <c r="P19" s="33"/>
      <c r="Q19" s="25"/>
      <c r="R19" s="207"/>
      <c r="S19" s="25"/>
    </row>
    <row r="20" spans="1:19" s="37" customFormat="1" ht="19.5">
      <c r="A20" s="30"/>
      <c r="B20" s="185" t="s">
        <v>485</v>
      </c>
      <c r="C20" s="35" t="s">
        <v>66</v>
      </c>
      <c r="D20" s="46">
        <v>1.0900000000000001</v>
      </c>
      <c r="E20" s="46"/>
      <c r="F20" s="46"/>
      <c r="G20" s="40">
        <f t="shared" si="0"/>
        <v>0</v>
      </c>
      <c r="H20" s="46"/>
      <c r="I20" s="46"/>
      <c r="J20" s="40">
        <f t="shared" si="1"/>
        <v>0</v>
      </c>
      <c r="K20" s="46"/>
      <c r="L20" s="46"/>
      <c r="M20" s="40">
        <f t="shared" si="2"/>
        <v>0</v>
      </c>
      <c r="N20" s="46"/>
      <c r="O20" s="32"/>
      <c r="P20" s="33"/>
      <c r="Q20" s="25"/>
      <c r="R20" s="207"/>
      <c r="S20" s="25"/>
    </row>
    <row r="21" spans="1:19" s="37" customFormat="1" ht="33">
      <c r="A21" s="30">
        <v>10</v>
      </c>
      <c r="B21" s="185" t="s">
        <v>252</v>
      </c>
      <c r="C21" s="35" t="s">
        <v>2</v>
      </c>
      <c r="D21" s="46">
        <v>49</v>
      </c>
      <c r="E21" s="46">
        <v>267.90652475000002</v>
      </c>
      <c r="F21" s="46"/>
      <c r="G21" s="40">
        <f t="shared" si="0"/>
        <v>0</v>
      </c>
      <c r="H21" s="46">
        <v>7.4888999999999983</v>
      </c>
      <c r="I21" s="46"/>
      <c r="J21" s="40">
        <f t="shared" si="1"/>
        <v>0</v>
      </c>
      <c r="K21" s="46">
        <v>3.3629399999999996</v>
      </c>
      <c r="L21" s="46"/>
      <c r="M21" s="40">
        <f t="shared" si="2"/>
        <v>0</v>
      </c>
      <c r="N21" s="46">
        <f>G21+J21+M21</f>
        <v>0</v>
      </c>
      <c r="O21" s="32"/>
      <c r="P21" s="33"/>
      <c r="Q21" s="25"/>
      <c r="R21" s="207"/>
      <c r="S21" s="25"/>
    </row>
    <row r="22" spans="1:19" s="37" customFormat="1" ht="19.5">
      <c r="A22" s="30"/>
      <c r="B22" s="185" t="s">
        <v>485</v>
      </c>
      <c r="C22" s="35" t="s">
        <v>66</v>
      </c>
      <c r="D22" s="46">
        <v>0.91</v>
      </c>
      <c r="E22" s="46"/>
      <c r="F22" s="46"/>
      <c r="G22" s="40">
        <f t="shared" si="0"/>
        <v>0</v>
      </c>
      <c r="H22" s="46"/>
      <c r="I22" s="46"/>
      <c r="J22" s="40">
        <f t="shared" si="1"/>
        <v>0</v>
      </c>
      <c r="K22" s="46"/>
      <c r="L22" s="46"/>
      <c r="M22" s="40">
        <f t="shared" si="2"/>
        <v>0</v>
      </c>
      <c r="N22" s="46"/>
      <c r="O22" s="32"/>
      <c r="P22" s="33"/>
      <c r="Q22" s="25"/>
      <c r="R22" s="207"/>
      <c r="S22" s="25"/>
    </row>
    <row r="23" spans="1:19" s="37" customFormat="1" ht="33">
      <c r="A23" s="30">
        <v>11</v>
      </c>
      <c r="B23" s="201" t="s">
        <v>253</v>
      </c>
      <c r="C23" s="26" t="s">
        <v>59</v>
      </c>
      <c r="D23" s="46">
        <v>100</v>
      </c>
      <c r="E23" s="46">
        <v>1.3593920000000004</v>
      </c>
      <c r="F23" s="46"/>
      <c r="G23" s="40">
        <f t="shared" si="0"/>
        <v>0</v>
      </c>
      <c r="H23" s="46">
        <v>0.57132000000000005</v>
      </c>
      <c r="I23" s="46"/>
      <c r="J23" s="40">
        <f t="shared" si="1"/>
        <v>0</v>
      </c>
      <c r="K23" s="46">
        <v>0.18080000000000002</v>
      </c>
      <c r="L23" s="46"/>
      <c r="M23" s="40">
        <f t="shared" si="2"/>
        <v>0</v>
      </c>
      <c r="N23" s="46">
        <f>G23+J23+M23</f>
        <v>0</v>
      </c>
      <c r="O23" s="32"/>
      <c r="P23" s="33"/>
      <c r="Q23" s="25"/>
      <c r="R23" s="207"/>
      <c r="S23" s="25"/>
    </row>
    <row r="24" spans="1:19" s="37" customFormat="1" ht="18">
      <c r="A24" s="30"/>
      <c r="B24" s="201" t="s">
        <v>535</v>
      </c>
      <c r="C24" s="26" t="s">
        <v>59</v>
      </c>
      <c r="D24" s="46">
        <v>101</v>
      </c>
      <c r="E24" s="46"/>
      <c r="F24" s="46"/>
      <c r="G24" s="40">
        <f t="shared" si="0"/>
        <v>0</v>
      </c>
      <c r="H24" s="46"/>
      <c r="I24" s="46"/>
      <c r="J24" s="40">
        <f t="shared" si="1"/>
        <v>0</v>
      </c>
      <c r="K24" s="46"/>
      <c r="L24" s="46"/>
      <c r="M24" s="40">
        <f t="shared" si="2"/>
        <v>0</v>
      </c>
      <c r="N24" s="46"/>
      <c r="O24" s="32"/>
      <c r="P24" s="33"/>
      <c r="Q24" s="25"/>
      <c r="R24" s="207"/>
      <c r="S24" s="25"/>
    </row>
    <row r="25" spans="1:19" s="37" customFormat="1" ht="33">
      <c r="A25" s="30">
        <v>12</v>
      </c>
      <c r="B25" s="201" t="s">
        <v>254</v>
      </c>
      <c r="C25" s="26" t="s">
        <v>59</v>
      </c>
      <c r="D25" s="46">
        <v>512</v>
      </c>
      <c r="E25" s="46">
        <v>10.19042</v>
      </c>
      <c r="F25" s="46"/>
      <c r="G25" s="40">
        <f t="shared" si="0"/>
        <v>0</v>
      </c>
      <c r="H25" s="46">
        <v>0.67757999999999996</v>
      </c>
      <c r="I25" s="46"/>
      <c r="J25" s="40">
        <f t="shared" si="1"/>
        <v>0</v>
      </c>
      <c r="K25" s="46">
        <v>0.27</v>
      </c>
      <c r="L25" s="46"/>
      <c r="M25" s="40">
        <f t="shared" si="2"/>
        <v>0</v>
      </c>
      <c r="N25" s="46">
        <f>G25+J25+M25</f>
        <v>0</v>
      </c>
      <c r="O25" s="32"/>
      <c r="P25" s="33"/>
      <c r="Q25" s="25"/>
      <c r="R25" s="207"/>
      <c r="S25" s="25"/>
    </row>
    <row r="26" spans="1:19" s="37" customFormat="1" ht="18">
      <c r="A26" s="30"/>
      <c r="B26" s="201" t="s">
        <v>536</v>
      </c>
      <c r="C26" s="26" t="s">
        <v>59</v>
      </c>
      <c r="D26" s="46">
        <v>517.12</v>
      </c>
      <c r="E26" s="46"/>
      <c r="F26" s="46"/>
      <c r="G26" s="40">
        <f t="shared" si="0"/>
        <v>0</v>
      </c>
      <c r="H26" s="46"/>
      <c r="I26" s="46"/>
      <c r="J26" s="40">
        <f t="shared" si="1"/>
        <v>0</v>
      </c>
      <c r="K26" s="46"/>
      <c r="L26" s="46"/>
      <c r="M26" s="40">
        <f t="shared" si="2"/>
        <v>0</v>
      </c>
      <c r="N26" s="46"/>
      <c r="O26" s="32"/>
      <c r="P26" s="33"/>
      <c r="Q26" s="25"/>
      <c r="R26" s="207"/>
      <c r="S26" s="25"/>
    </row>
    <row r="27" spans="1:19" s="37" customFormat="1" ht="33">
      <c r="A27" s="30">
        <v>13</v>
      </c>
      <c r="B27" s="201" t="s">
        <v>255</v>
      </c>
      <c r="C27" s="26" t="s">
        <v>59</v>
      </c>
      <c r="D27" s="46">
        <v>120</v>
      </c>
      <c r="E27" s="46">
        <v>20.649459999999994</v>
      </c>
      <c r="F27" s="46"/>
      <c r="G27" s="40">
        <f t="shared" si="0"/>
        <v>0</v>
      </c>
      <c r="H27" s="46">
        <v>0.91217999999999999</v>
      </c>
      <c r="I27" s="46"/>
      <c r="J27" s="40">
        <f t="shared" si="1"/>
        <v>0</v>
      </c>
      <c r="K27" s="46">
        <v>0.32600000000000001</v>
      </c>
      <c r="L27" s="46"/>
      <c r="M27" s="40">
        <f t="shared" si="2"/>
        <v>0</v>
      </c>
      <c r="N27" s="46">
        <f>G27+J27+M27</f>
        <v>0</v>
      </c>
      <c r="O27" s="32"/>
      <c r="P27" s="33"/>
      <c r="Q27" s="25"/>
      <c r="R27" s="207"/>
      <c r="S27" s="25"/>
    </row>
    <row r="28" spans="1:19" s="37" customFormat="1" ht="18">
      <c r="A28" s="30"/>
      <c r="B28" s="201" t="s">
        <v>516</v>
      </c>
      <c r="C28" s="26" t="s">
        <v>59</v>
      </c>
      <c r="D28" s="46">
        <v>121.2</v>
      </c>
      <c r="E28" s="46"/>
      <c r="F28" s="46"/>
      <c r="G28" s="40">
        <f t="shared" si="0"/>
        <v>0</v>
      </c>
      <c r="H28" s="46"/>
      <c r="I28" s="46"/>
      <c r="J28" s="40">
        <f t="shared" si="1"/>
        <v>0</v>
      </c>
      <c r="K28" s="46"/>
      <c r="L28" s="46"/>
      <c r="M28" s="40">
        <f t="shared" si="2"/>
        <v>0</v>
      </c>
      <c r="N28" s="46"/>
      <c r="O28" s="32"/>
      <c r="P28" s="33"/>
      <c r="Q28" s="25"/>
      <c r="R28" s="207"/>
      <c r="S28" s="25"/>
    </row>
    <row r="29" spans="1:19" s="37" customFormat="1" ht="33">
      <c r="A29" s="30">
        <v>14</v>
      </c>
      <c r="B29" s="201" t="s">
        <v>256</v>
      </c>
      <c r="C29" s="26" t="s">
        <v>59</v>
      </c>
      <c r="D29" s="46">
        <v>200</v>
      </c>
      <c r="E29" s="46">
        <v>42.55243999999999</v>
      </c>
      <c r="F29" s="46"/>
      <c r="G29" s="40">
        <f t="shared" si="0"/>
        <v>0</v>
      </c>
      <c r="H29" s="46">
        <v>1.2764999999999997</v>
      </c>
      <c r="I29" s="46"/>
      <c r="J29" s="40">
        <f t="shared" si="1"/>
        <v>0</v>
      </c>
      <c r="K29" s="46">
        <v>0.436</v>
      </c>
      <c r="L29" s="46"/>
      <c r="M29" s="40">
        <f t="shared" si="2"/>
        <v>0</v>
      </c>
      <c r="N29" s="46">
        <f>G29+J29+M29</f>
        <v>0</v>
      </c>
      <c r="O29" s="32"/>
      <c r="P29" s="33"/>
      <c r="Q29" s="25"/>
      <c r="R29" s="207"/>
      <c r="S29" s="25"/>
    </row>
    <row r="30" spans="1:19" s="37" customFormat="1" ht="18">
      <c r="A30" s="30"/>
      <c r="B30" s="201" t="s">
        <v>517</v>
      </c>
      <c r="C30" s="26" t="s">
        <v>59</v>
      </c>
      <c r="D30" s="46">
        <v>202</v>
      </c>
      <c r="E30" s="46"/>
      <c r="F30" s="46"/>
      <c r="G30" s="40">
        <f t="shared" si="0"/>
        <v>0</v>
      </c>
      <c r="H30" s="46"/>
      <c r="I30" s="46"/>
      <c r="J30" s="40">
        <f t="shared" si="1"/>
        <v>0</v>
      </c>
      <c r="K30" s="46"/>
      <c r="L30" s="46"/>
      <c r="M30" s="40">
        <f t="shared" si="2"/>
        <v>0</v>
      </c>
      <c r="N30" s="46"/>
      <c r="O30" s="32"/>
      <c r="P30" s="33"/>
      <c r="Q30" s="25"/>
      <c r="R30" s="207"/>
      <c r="S30" s="25"/>
    </row>
    <row r="31" spans="1:19" s="37" customFormat="1" ht="33">
      <c r="A31" s="30">
        <v>15</v>
      </c>
      <c r="B31" s="201" t="s">
        <v>257</v>
      </c>
      <c r="C31" s="26" t="s">
        <v>59</v>
      </c>
      <c r="D31" s="46">
        <v>98</v>
      </c>
      <c r="E31" s="46">
        <v>66.518679999999989</v>
      </c>
      <c r="F31" s="46"/>
      <c r="G31" s="40">
        <f t="shared" si="0"/>
        <v>0</v>
      </c>
      <c r="H31" s="46">
        <v>1.2765</v>
      </c>
      <c r="I31" s="46"/>
      <c r="J31" s="40">
        <f t="shared" si="1"/>
        <v>0</v>
      </c>
      <c r="K31" s="46">
        <v>0.436</v>
      </c>
      <c r="L31" s="46"/>
      <c r="M31" s="40">
        <f t="shared" si="2"/>
        <v>0</v>
      </c>
      <c r="N31" s="46">
        <f>G31+J31+M31</f>
        <v>0</v>
      </c>
      <c r="O31" s="32"/>
      <c r="P31" s="33"/>
      <c r="Q31" s="25"/>
      <c r="R31" s="207"/>
      <c r="S31" s="25"/>
    </row>
    <row r="32" spans="1:19" s="37" customFormat="1" ht="18">
      <c r="A32" s="30"/>
      <c r="B32" s="201" t="s">
        <v>518</v>
      </c>
      <c r="C32" s="26" t="s">
        <v>59</v>
      </c>
      <c r="D32" s="46">
        <v>98.98</v>
      </c>
      <c r="E32" s="46"/>
      <c r="F32" s="46"/>
      <c r="G32" s="40">
        <f t="shared" si="0"/>
        <v>0</v>
      </c>
      <c r="H32" s="46"/>
      <c r="I32" s="46"/>
      <c r="J32" s="40">
        <f t="shared" si="1"/>
        <v>0</v>
      </c>
      <c r="K32" s="46"/>
      <c r="L32" s="46"/>
      <c r="M32" s="40">
        <f t="shared" si="2"/>
        <v>0</v>
      </c>
      <c r="N32" s="46"/>
      <c r="O32" s="32"/>
      <c r="P32" s="33"/>
      <c r="Q32" s="25"/>
      <c r="R32" s="207"/>
      <c r="S32" s="25"/>
    </row>
    <row r="33" spans="1:19" s="37" customFormat="1" ht="33">
      <c r="A33" s="30">
        <v>16</v>
      </c>
      <c r="B33" s="201" t="s">
        <v>258</v>
      </c>
      <c r="C33" s="26" t="s">
        <v>59</v>
      </c>
      <c r="D33" s="46">
        <v>170</v>
      </c>
      <c r="E33" s="46">
        <v>164.49328</v>
      </c>
      <c r="F33" s="46"/>
      <c r="G33" s="40">
        <f t="shared" si="0"/>
        <v>0</v>
      </c>
      <c r="H33" s="46">
        <v>2.0787399999999998</v>
      </c>
      <c r="I33" s="46"/>
      <c r="J33" s="40">
        <f t="shared" si="1"/>
        <v>0</v>
      </c>
      <c r="K33" s="46">
        <v>0.65600000000000003</v>
      </c>
      <c r="L33" s="46"/>
      <c r="M33" s="40">
        <f t="shared" si="2"/>
        <v>0</v>
      </c>
      <c r="N33" s="46">
        <f>G33+J33+M33</f>
        <v>0</v>
      </c>
      <c r="O33" s="32"/>
      <c r="P33" s="33"/>
      <c r="Q33" s="25"/>
      <c r="R33" s="207"/>
      <c r="S33" s="25"/>
    </row>
    <row r="34" spans="1:19" s="37" customFormat="1" ht="18">
      <c r="A34" s="30"/>
      <c r="B34" s="201" t="s">
        <v>519</v>
      </c>
      <c r="C34" s="26" t="s">
        <v>59</v>
      </c>
      <c r="D34" s="46">
        <v>171.7</v>
      </c>
      <c r="E34" s="46"/>
      <c r="F34" s="46"/>
      <c r="G34" s="40">
        <f t="shared" si="0"/>
        <v>0</v>
      </c>
      <c r="H34" s="46"/>
      <c r="I34" s="46"/>
      <c r="J34" s="40">
        <f t="shared" si="1"/>
        <v>0</v>
      </c>
      <c r="K34" s="46"/>
      <c r="L34" s="46"/>
      <c r="M34" s="40">
        <f t="shared" si="2"/>
        <v>0</v>
      </c>
      <c r="N34" s="46"/>
      <c r="O34" s="32"/>
      <c r="P34" s="33"/>
      <c r="Q34" s="25"/>
      <c r="R34" s="207"/>
      <c r="S34" s="25"/>
    </row>
    <row r="35" spans="1:19" s="37" customFormat="1" ht="33">
      <c r="A35" s="30">
        <v>17</v>
      </c>
      <c r="B35" s="201" t="s">
        <v>259</v>
      </c>
      <c r="C35" s="26" t="s">
        <v>59</v>
      </c>
      <c r="D35" s="46">
        <v>315</v>
      </c>
      <c r="E35" s="46">
        <v>270.71196000000003</v>
      </c>
      <c r="F35" s="46"/>
      <c r="G35" s="40">
        <f t="shared" si="0"/>
        <v>0</v>
      </c>
      <c r="H35" s="46">
        <v>2.8055399999999997</v>
      </c>
      <c r="I35" s="46"/>
      <c r="J35" s="40">
        <f t="shared" si="1"/>
        <v>0</v>
      </c>
      <c r="K35" s="46">
        <v>0.876</v>
      </c>
      <c r="L35" s="46"/>
      <c r="M35" s="40">
        <f t="shared" si="2"/>
        <v>0</v>
      </c>
      <c r="N35" s="46">
        <f>G35+J35+M35</f>
        <v>0</v>
      </c>
      <c r="O35" s="32"/>
      <c r="P35" s="33"/>
      <c r="Q35" s="25"/>
      <c r="R35" s="207"/>
      <c r="S35" s="25"/>
    </row>
    <row r="36" spans="1:19" s="37" customFormat="1" ht="18">
      <c r="A36" s="30"/>
      <c r="B36" s="201" t="s">
        <v>537</v>
      </c>
      <c r="C36" s="26" t="s">
        <v>59</v>
      </c>
      <c r="D36" s="46">
        <v>318.14999999999998</v>
      </c>
      <c r="E36" s="46"/>
      <c r="F36" s="46"/>
      <c r="G36" s="40">
        <f t="shared" si="0"/>
        <v>0</v>
      </c>
      <c r="H36" s="46"/>
      <c r="I36" s="46"/>
      <c r="J36" s="40">
        <f t="shared" si="1"/>
        <v>0</v>
      </c>
      <c r="K36" s="46"/>
      <c r="L36" s="46"/>
      <c r="M36" s="40">
        <f t="shared" si="2"/>
        <v>0</v>
      </c>
      <c r="N36" s="46"/>
      <c r="O36" s="32"/>
      <c r="P36" s="33"/>
      <c r="Q36" s="25"/>
      <c r="R36" s="207"/>
      <c r="S36" s="25"/>
    </row>
    <row r="37" spans="1:19" s="37" customFormat="1" ht="20.100000000000001" customHeight="1">
      <c r="A37" s="30">
        <v>18</v>
      </c>
      <c r="B37" s="201" t="s">
        <v>260</v>
      </c>
      <c r="C37" s="26" t="s">
        <v>59</v>
      </c>
      <c r="D37" s="46">
        <v>220</v>
      </c>
      <c r="E37" s="46">
        <v>81.253899999999987</v>
      </c>
      <c r="F37" s="46"/>
      <c r="G37" s="40">
        <f t="shared" si="0"/>
        <v>0</v>
      </c>
      <c r="H37" s="46">
        <v>4.9219999999999997</v>
      </c>
      <c r="I37" s="46"/>
      <c r="J37" s="40">
        <f t="shared" si="1"/>
        <v>0</v>
      </c>
      <c r="K37" s="46">
        <v>1.004</v>
      </c>
      <c r="L37" s="46"/>
      <c r="M37" s="40">
        <f t="shared" si="2"/>
        <v>0</v>
      </c>
      <c r="N37" s="46">
        <f>G37+J37+M37</f>
        <v>0</v>
      </c>
      <c r="O37" s="32"/>
      <c r="P37" s="33"/>
      <c r="Q37" s="25"/>
      <c r="R37" s="207"/>
      <c r="S37" s="25"/>
    </row>
    <row r="38" spans="1:19" s="37" customFormat="1" ht="20.100000000000001" customHeight="1">
      <c r="A38" s="30"/>
      <c r="B38" s="201" t="s">
        <v>538</v>
      </c>
      <c r="C38" s="26" t="s">
        <v>59</v>
      </c>
      <c r="D38" s="46">
        <v>218.9</v>
      </c>
      <c r="E38" s="46"/>
      <c r="F38" s="46"/>
      <c r="G38" s="40">
        <f t="shared" si="0"/>
        <v>0</v>
      </c>
      <c r="H38" s="46"/>
      <c r="I38" s="46"/>
      <c r="J38" s="40">
        <f t="shared" si="1"/>
        <v>0</v>
      </c>
      <c r="K38" s="46"/>
      <c r="L38" s="46"/>
      <c r="M38" s="40">
        <f t="shared" si="2"/>
        <v>0</v>
      </c>
      <c r="N38" s="46"/>
      <c r="O38" s="32"/>
      <c r="P38" s="33"/>
      <c r="Q38" s="25"/>
      <c r="R38" s="207"/>
      <c r="S38" s="25"/>
    </row>
    <row r="39" spans="1:19" s="37" customFormat="1" ht="20.100000000000001" customHeight="1">
      <c r="A39" s="30">
        <v>19</v>
      </c>
      <c r="B39" s="201" t="s">
        <v>261</v>
      </c>
      <c r="C39" s="26" t="s">
        <v>59</v>
      </c>
      <c r="D39" s="46">
        <v>110</v>
      </c>
      <c r="E39" s="46">
        <v>58.58700000000001</v>
      </c>
      <c r="F39" s="46"/>
      <c r="G39" s="40">
        <f t="shared" si="0"/>
        <v>0</v>
      </c>
      <c r="H39" s="46">
        <v>3.9652000000000003</v>
      </c>
      <c r="I39" s="46"/>
      <c r="J39" s="40">
        <f t="shared" si="1"/>
        <v>0</v>
      </c>
      <c r="K39" s="46">
        <v>0.95599999999999996</v>
      </c>
      <c r="L39" s="46"/>
      <c r="M39" s="40">
        <f t="shared" si="2"/>
        <v>0</v>
      </c>
      <c r="N39" s="46">
        <f>G39+J39+M39</f>
        <v>0</v>
      </c>
      <c r="O39" s="32"/>
      <c r="P39" s="33"/>
      <c r="Q39" s="25"/>
      <c r="R39" s="207"/>
      <c r="S39" s="25"/>
    </row>
    <row r="40" spans="1:19" s="37" customFormat="1" ht="20.100000000000001" customHeight="1">
      <c r="A40" s="30"/>
      <c r="B40" s="201" t="s">
        <v>539</v>
      </c>
      <c r="C40" s="26" t="s">
        <v>59</v>
      </c>
      <c r="D40" s="46">
        <v>109.45</v>
      </c>
      <c r="E40" s="46"/>
      <c r="F40" s="46"/>
      <c r="G40" s="40">
        <f t="shared" si="0"/>
        <v>0</v>
      </c>
      <c r="H40" s="46"/>
      <c r="I40" s="46"/>
      <c r="J40" s="40">
        <f t="shared" si="1"/>
        <v>0</v>
      </c>
      <c r="K40" s="46"/>
      <c r="L40" s="46"/>
      <c r="M40" s="40">
        <f t="shared" si="2"/>
        <v>0</v>
      </c>
      <c r="N40" s="46"/>
      <c r="O40" s="32"/>
      <c r="P40" s="33"/>
      <c r="Q40" s="25"/>
      <c r="R40" s="207"/>
      <c r="S40" s="25"/>
    </row>
    <row r="41" spans="1:19" s="37" customFormat="1" ht="20.100000000000001" customHeight="1">
      <c r="A41" s="30">
        <v>20</v>
      </c>
      <c r="B41" s="201" t="s">
        <v>262</v>
      </c>
      <c r="C41" s="26" t="s">
        <v>59</v>
      </c>
      <c r="D41" s="46">
        <v>255</v>
      </c>
      <c r="E41" s="46">
        <v>29.9968</v>
      </c>
      <c r="F41" s="46"/>
      <c r="G41" s="40">
        <f t="shared" si="0"/>
        <v>0</v>
      </c>
      <c r="H41" s="46">
        <v>3.1693999999999996</v>
      </c>
      <c r="I41" s="46"/>
      <c r="J41" s="40">
        <f t="shared" si="1"/>
        <v>0</v>
      </c>
      <c r="K41" s="46">
        <v>0.77600000000000002</v>
      </c>
      <c r="L41" s="46"/>
      <c r="M41" s="40">
        <f t="shared" si="2"/>
        <v>0</v>
      </c>
      <c r="N41" s="46">
        <f>G41+J41+M41</f>
        <v>0</v>
      </c>
      <c r="O41" s="32"/>
      <c r="P41" s="33"/>
      <c r="Q41" s="25"/>
      <c r="R41" s="207"/>
      <c r="S41" s="25"/>
    </row>
    <row r="42" spans="1:19" s="37" customFormat="1" ht="20.100000000000001" customHeight="1">
      <c r="A42" s="30"/>
      <c r="B42" s="201" t="s">
        <v>540</v>
      </c>
      <c r="C42" s="26" t="s">
        <v>59</v>
      </c>
      <c r="D42" s="46">
        <v>253.73</v>
      </c>
      <c r="E42" s="46"/>
      <c r="F42" s="46"/>
      <c r="G42" s="40">
        <f t="shared" si="0"/>
        <v>0</v>
      </c>
      <c r="H42" s="46"/>
      <c r="I42" s="46"/>
      <c r="J42" s="40">
        <f t="shared" si="1"/>
        <v>0</v>
      </c>
      <c r="K42" s="46"/>
      <c r="L42" s="46"/>
      <c r="M42" s="40">
        <f t="shared" si="2"/>
        <v>0</v>
      </c>
      <c r="N42" s="46"/>
      <c r="O42" s="32"/>
      <c r="P42" s="33"/>
      <c r="Q42" s="25"/>
      <c r="R42" s="207"/>
      <c r="S42" s="25"/>
    </row>
    <row r="43" spans="1:19" s="37" customFormat="1" ht="20.100000000000001" customHeight="1">
      <c r="A43" s="30">
        <v>21</v>
      </c>
      <c r="B43" s="201" t="s">
        <v>263</v>
      </c>
      <c r="C43" s="26" t="s">
        <v>59</v>
      </c>
      <c r="D43" s="46">
        <v>39</v>
      </c>
      <c r="E43" s="46">
        <v>27.576400000000003</v>
      </c>
      <c r="F43" s="46"/>
      <c r="G43" s="40">
        <f t="shared" si="0"/>
        <v>0</v>
      </c>
      <c r="H43" s="46">
        <v>3.1601999999999992</v>
      </c>
      <c r="I43" s="46"/>
      <c r="J43" s="40">
        <f t="shared" si="1"/>
        <v>0</v>
      </c>
      <c r="K43" s="46">
        <v>0.75600000000000001</v>
      </c>
      <c r="L43" s="46"/>
      <c r="M43" s="40">
        <f t="shared" si="2"/>
        <v>0</v>
      </c>
      <c r="N43" s="46">
        <f>G43+J43+M43</f>
        <v>0</v>
      </c>
      <c r="O43" s="32"/>
      <c r="P43" s="33"/>
      <c r="Q43" s="25"/>
      <c r="R43" s="207"/>
      <c r="S43" s="25"/>
    </row>
    <row r="44" spans="1:19" s="37" customFormat="1" ht="20.100000000000001" customHeight="1">
      <c r="A44" s="30"/>
      <c r="B44" s="201" t="s">
        <v>541</v>
      </c>
      <c r="C44" s="26" t="s">
        <v>59</v>
      </c>
      <c r="D44" s="46">
        <v>38.81</v>
      </c>
      <c r="E44" s="46"/>
      <c r="F44" s="46"/>
      <c r="G44" s="40">
        <f t="shared" si="0"/>
        <v>0</v>
      </c>
      <c r="H44" s="46"/>
      <c r="I44" s="46"/>
      <c r="J44" s="40">
        <f t="shared" si="1"/>
        <v>0</v>
      </c>
      <c r="K44" s="46"/>
      <c r="L44" s="46"/>
      <c r="M44" s="40">
        <f t="shared" si="2"/>
        <v>0</v>
      </c>
      <c r="N44" s="46"/>
      <c r="O44" s="32"/>
      <c r="P44" s="33"/>
      <c r="Q44" s="25"/>
      <c r="R44" s="207"/>
      <c r="S44" s="25"/>
    </row>
    <row r="45" spans="1:19" s="37" customFormat="1" ht="20.100000000000001" customHeight="1">
      <c r="A45" s="30">
        <v>22</v>
      </c>
      <c r="B45" s="201" t="s">
        <v>264</v>
      </c>
      <c r="C45" s="26" t="s">
        <v>59</v>
      </c>
      <c r="D45" s="46">
        <v>60</v>
      </c>
      <c r="E45" s="46">
        <v>17.703099999999999</v>
      </c>
      <c r="F45" s="46"/>
      <c r="G45" s="40">
        <f t="shared" si="0"/>
        <v>0</v>
      </c>
      <c r="H45" s="46">
        <v>2.4701999999999997</v>
      </c>
      <c r="I45" s="46"/>
      <c r="J45" s="40">
        <f t="shared" si="1"/>
        <v>0</v>
      </c>
      <c r="K45" s="46">
        <v>0.64800000000000002</v>
      </c>
      <c r="L45" s="46"/>
      <c r="M45" s="40">
        <f t="shared" si="2"/>
        <v>0</v>
      </c>
      <c r="N45" s="46">
        <f>G45+J45+M45</f>
        <v>0</v>
      </c>
      <c r="O45" s="32"/>
      <c r="P45" s="33"/>
      <c r="Q45" s="25"/>
      <c r="R45" s="207"/>
      <c r="S45" s="25"/>
    </row>
    <row r="46" spans="1:19" s="37" customFormat="1" ht="20.100000000000001" customHeight="1">
      <c r="A46" s="30"/>
      <c r="B46" s="201" t="s">
        <v>542</v>
      </c>
      <c r="C46" s="26" t="s">
        <v>59</v>
      </c>
      <c r="D46" s="46">
        <v>59.7</v>
      </c>
      <c r="E46" s="46"/>
      <c r="F46" s="46"/>
      <c r="G46" s="40">
        <f t="shared" si="0"/>
        <v>0</v>
      </c>
      <c r="H46" s="46"/>
      <c r="I46" s="46"/>
      <c r="J46" s="40">
        <f t="shared" si="1"/>
        <v>0</v>
      </c>
      <c r="K46" s="46"/>
      <c r="L46" s="46"/>
      <c r="M46" s="40">
        <f t="shared" si="2"/>
        <v>0</v>
      </c>
      <c r="N46" s="46"/>
      <c r="O46" s="32"/>
      <c r="P46" s="33"/>
      <c r="Q46" s="25"/>
      <c r="R46" s="207"/>
      <c r="S46" s="25"/>
    </row>
    <row r="47" spans="1:19" s="37" customFormat="1" ht="20.100000000000001" customHeight="1">
      <c r="A47" s="30">
        <v>23</v>
      </c>
      <c r="B47" s="201" t="s">
        <v>265</v>
      </c>
      <c r="C47" s="26" t="s">
        <v>59</v>
      </c>
      <c r="D47" s="46">
        <v>22</v>
      </c>
      <c r="E47" s="46">
        <v>11.884900000000002</v>
      </c>
      <c r="F47" s="46"/>
      <c r="G47" s="40">
        <f t="shared" si="0"/>
        <v>0</v>
      </c>
      <c r="H47" s="46">
        <v>2.4655999999999998</v>
      </c>
      <c r="I47" s="46"/>
      <c r="J47" s="40">
        <f t="shared" si="1"/>
        <v>0</v>
      </c>
      <c r="K47" s="46">
        <v>0.64</v>
      </c>
      <c r="L47" s="46"/>
      <c r="M47" s="40">
        <f t="shared" si="2"/>
        <v>0</v>
      </c>
      <c r="N47" s="46">
        <f>G47+J47+M47</f>
        <v>0</v>
      </c>
      <c r="O47" s="32"/>
      <c r="P47" s="33"/>
      <c r="Q47" s="25"/>
      <c r="R47" s="207"/>
      <c r="S47" s="25"/>
    </row>
    <row r="48" spans="1:19" s="37" customFormat="1" ht="20.100000000000001" customHeight="1">
      <c r="A48" s="30"/>
      <c r="B48" s="201" t="s">
        <v>543</v>
      </c>
      <c r="C48" s="26" t="s">
        <v>59</v>
      </c>
      <c r="D48" s="46">
        <f>D47*0.995</f>
        <v>21.89</v>
      </c>
      <c r="E48" s="46"/>
      <c r="F48" s="46"/>
      <c r="G48" s="40">
        <f t="shared" si="0"/>
        <v>0</v>
      </c>
      <c r="H48" s="46"/>
      <c r="I48" s="46"/>
      <c r="J48" s="40">
        <f t="shared" si="1"/>
        <v>0</v>
      </c>
      <c r="K48" s="46"/>
      <c r="L48" s="46"/>
      <c r="M48" s="40">
        <f t="shared" si="2"/>
        <v>0</v>
      </c>
      <c r="N48" s="46"/>
      <c r="O48" s="32"/>
      <c r="P48" s="33"/>
      <c r="Q48" s="25"/>
      <c r="R48" s="207"/>
      <c r="S48" s="25"/>
    </row>
    <row r="49" spans="1:21" s="37" customFormat="1" ht="20.100000000000001" customHeight="1">
      <c r="A49" s="30">
        <v>24</v>
      </c>
      <c r="B49" s="90" t="s">
        <v>266</v>
      </c>
      <c r="C49" s="26" t="s">
        <v>37</v>
      </c>
      <c r="D49" s="46">
        <v>36</v>
      </c>
      <c r="E49" s="46">
        <v>12.899999999999999</v>
      </c>
      <c r="F49" s="46"/>
      <c r="G49" s="40">
        <f t="shared" si="0"/>
        <v>0</v>
      </c>
      <c r="H49" s="46">
        <v>9.0599999999999987</v>
      </c>
      <c r="I49" s="46"/>
      <c r="J49" s="40">
        <f t="shared" si="1"/>
        <v>0</v>
      </c>
      <c r="K49" s="46">
        <v>0.52</v>
      </c>
      <c r="L49" s="46"/>
      <c r="M49" s="40">
        <f t="shared" si="2"/>
        <v>0</v>
      </c>
      <c r="N49" s="46">
        <f t="shared" ref="N49:N81" si="3">G49+J49+M49</f>
        <v>0</v>
      </c>
      <c r="O49" s="32"/>
      <c r="P49" s="33"/>
      <c r="Q49" s="25"/>
      <c r="R49" s="207"/>
      <c r="S49" s="25"/>
    </row>
    <row r="50" spans="1:21" ht="20.100000000000001" customHeight="1">
      <c r="A50" s="30">
        <v>25</v>
      </c>
      <c r="B50" s="186" t="s">
        <v>267</v>
      </c>
      <c r="C50" s="91" t="s">
        <v>37</v>
      </c>
      <c r="D50" s="46">
        <v>26</v>
      </c>
      <c r="E50" s="46">
        <v>241.10000000000002</v>
      </c>
      <c r="F50" s="46"/>
      <c r="G50" s="40">
        <f t="shared" si="0"/>
        <v>0</v>
      </c>
      <c r="H50" s="46">
        <v>16.02</v>
      </c>
      <c r="I50" s="46"/>
      <c r="J50" s="40">
        <f t="shared" si="1"/>
        <v>0</v>
      </c>
      <c r="K50" s="46">
        <v>1.1599999999999999</v>
      </c>
      <c r="L50" s="46"/>
      <c r="M50" s="40">
        <f t="shared" si="2"/>
        <v>0</v>
      </c>
      <c r="N50" s="46">
        <f t="shared" si="3"/>
        <v>0</v>
      </c>
      <c r="O50" s="32"/>
      <c r="P50" s="33"/>
      <c r="Q50" s="25"/>
      <c r="R50" s="207"/>
      <c r="S50" s="31"/>
      <c r="T50" s="27"/>
      <c r="U50" s="27"/>
    </row>
    <row r="51" spans="1:21" ht="20.100000000000001" customHeight="1">
      <c r="A51" s="30">
        <v>26</v>
      </c>
      <c r="B51" s="186" t="s">
        <v>268</v>
      </c>
      <c r="C51" s="91" t="s">
        <v>37</v>
      </c>
      <c r="D51" s="46">
        <v>3</v>
      </c>
      <c r="E51" s="46">
        <v>289.8</v>
      </c>
      <c r="F51" s="46"/>
      <c r="G51" s="40">
        <f t="shared" si="0"/>
        <v>0</v>
      </c>
      <c r="H51" s="46">
        <v>16.02</v>
      </c>
      <c r="I51" s="46"/>
      <c r="J51" s="40">
        <f t="shared" si="1"/>
        <v>0</v>
      </c>
      <c r="K51" s="46">
        <v>1.1599999999999999</v>
      </c>
      <c r="L51" s="46"/>
      <c r="M51" s="40">
        <f t="shared" si="2"/>
        <v>0</v>
      </c>
      <c r="N51" s="46">
        <f t="shared" si="3"/>
        <v>0</v>
      </c>
      <c r="O51" s="32"/>
      <c r="P51" s="33"/>
      <c r="Q51" s="25"/>
      <c r="R51" s="207"/>
      <c r="S51" s="31"/>
      <c r="T51" s="27"/>
      <c r="U51" s="27"/>
    </row>
    <row r="52" spans="1:21" ht="20.100000000000001" customHeight="1">
      <c r="A52" s="30">
        <v>27</v>
      </c>
      <c r="B52" s="186" t="s">
        <v>269</v>
      </c>
      <c r="C52" s="91" t="s">
        <v>37</v>
      </c>
      <c r="D52" s="46">
        <v>2</v>
      </c>
      <c r="E52" s="46">
        <v>631.0920000000001</v>
      </c>
      <c r="F52" s="46"/>
      <c r="G52" s="40">
        <f t="shared" si="0"/>
        <v>0</v>
      </c>
      <c r="H52" s="46">
        <v>36.18</v>
      </c>
      <c r="I52" s="46"/>
      <c r="J52" s="40">
        <f t="shared" si="1"/>
        <v>0</v>
      </c>
      <c r="K52" s="46">
        <v>2.04</v>
      </c>
      <c r="L52" s="46"/>
      <c r="M52" s="40">
        <f t="shared" si="2"/>
        <v>0</v>
      </c>
      <c r="N52" s="46">
        <f t="shared" si="3"/>
        <v>0</v>
      </c>
      <c r="O52" s="32"/>
      <c r="P52" s="33"/>
      <c r="Q52" s="25"/>
      <c r="R52" s="207"/>
      <c r="S52" s="31"/>
      <c r="T52" s="27"/>
      <c r="U52" s="27"/>
    </row>
    <row r="53" spans="1:21" ht="20.100000000000001" customHeight="1">
      <c r="A53" s="30">
        <v>28</v>
      </c>
      <c r="B53" s="186" t="s">
        <v>270</v>
      </c>
      <c r="C53" s="91" t="s">
        <v>37</v>
      </c>
      <c r="D53" s="46">
        <v>1</v>
      </c>
      <c r="E53" s="46">
        <v>1667.548</v>
      </c>
      <c r="F53" s="46"/>
      <c r="G53" s="40">
        <f t="shared" si="0"/>
        <v>0</v>
      </c>
      <c r="H53" s="46">
        <v>57.54</v>
      </c>
      <c r="I53" s="46"/>
      <c r="J53" s="40">
        <f t="shared" si="1"/>
        <v>0</v>
      </c>
      <c r="K53" s="46">
        <v>4.32</v>
      </c>
      <c r="L53" s="46"/>
      <c r="M53" s="40">
        <f t="shared" si="2"/>
        <v>0</v>
      </c>
      <c r="N53" s="46">
        <f t="shared" si="3"/>
        <v>0</v>
      </c>
      <c r="O53" s="32"/>
      <c r="P53" s="33"/>
      <c r="Q53" s="25"/>
      <c r="R53" s="207"/>
      <c r="S53" s="31"/>
      <c r="T53" s="27"/>
      <c r="U53" s="27"/>
    </row>
    <row r="54" spans="1:21" ht="20.100000000000001" customHeight="1">
      <c r="A54" s="30">
        <v>29</v>
      </c>
      <c r="B54" s="186" t="s">
        <v>271</v>
      </c>
      <c r="C54" s="91" t="s">
        <v>37</v>
      </c>
      <c r="D54" s="46">
        <v>1</v>
      </c>
      <c r="E54" s="46">
        <v>2198.6039999999998</v>
      </c>
      <c r="F54" s="46"/>
      <c r="G54" s="40">
        <f t="shared" si="0"/>
        <v>0</v>
      </c>
      <c r="H54" s="46">
        <v>68.400000000000006</v>
      </c>
      <c r="I54" s="46"/>
      <c r="J54" s="40">
        <f t="shared" si="1"/>
        <v>0</v>
      </c>
      <c r="K54" s="46">
        <v>5.52</v>
      </c>
      <c r="L54" s="46"/>
      <c r="M54" s="40">
        <f t="shared" si="2"/>
        <v>0</v>
      </c>
      <c r="N54" s="46">
        <f t="shared" si="3"/>
        <v>0</v>
      </c>
      <c r="O54" s="32"/>
      <c r="P54" s="33"/>
      <c r="Q54" s="25"/>
      <c r="R54" s="207"/>
      <c r="S54" s="31"/>
      <c r="T54" s="27"/>
      <c r="U54" s="27"/>
    </row>
    <row r="55" spans="1:21" ht="20.100000000000001" customHeight="1">
      <c r="A55" s="30">
        <v>30</v>
      </c>
      <c r="B55" s="186" t="s">
        <v>272</v>
      </c>
      <c r="C55" s="91" t="s">
        <v>37</v>
      </c>
      <c r="D55" s="46">
        <v>4</v>
      </c>
      <c r="E55" s="46">
        <v>4204.92</v>
      </c>
      <c r="F55" s="46"/>
      <c r="G55" s="40">
        <f t="shared" si="0"/>
        <v>0</v>
      </c>
      <c r="H55" s="46">
        <v>90.6</v>
      </c>
      <c r="I55" s="46"/>
      <c r="J55" s="40">
        <f t="shared" si="1"/>
        <v>0</v>
      </c>
      <c r="K55" s="46">
        <v>8.9600000000000009</v>
      </c>
      <c r="L55" s="46"/>
      <c r="M55" s="40">
        <f t="shared" si="2"/>
        <v>0</v>
      </c>
      <c r="N55" s="46">
        <f t="shared" si="3"/>
        <v>0</v>
      </c>
      <c r="O55" s="32"/>
      <c r="P55" s="33"/>
      <c r="Q55" s="25"/>
      <c r="R55" s="207"/>
      <c r="S55" s="31"/>
      <c r="T55" s="27"/>
      <c r="U55" s="27"/>
    </row>
    <row r="56" spans="1:21" ht="20.100000000000001" customHeight="1">
      <c r="A56" s="30">
        <v>31</v>
      </c>
      <c r="B56" s="186" t="s">
        <v>273</v>
      </c>
      <c r="C56" s="91" t="s">
        <v>37</v>
      </c>
      <c r="D56" s="46">
        <v>52</v>
      </c>
      <c r="E56" s="46">
        <v>56.58</v>
      </c>
      <c r="F56" s="46"/>
      <c r="G56" s="40">
        <f t="shared" si="0"/>
        <v>0</v>
      </c>
      <c r="H56" s="46">
        <v>2.88</v>
      </c>
      <c r="I56" s="46"/>
      <c r="J56" s="40">
        <f t="shared" si="1"/>
        <v>0</v>
      </c>
      <c r="K56" s="46">
        <v>1.24</v>
      </c>
      <c r="L56" s="46"/>
      <c r="M56" s="40">
        <f t="shared" si="2"/>
        <v>0</v>
      </c>
      <c r="N56" s="46">
        <f t="shared" si="3"/>
        <v>0</v>
      </c>
      <c r="O56" s="32"/>
      <c r="P56" s="33"/>
      <c r="Q56" s="25"/>
      <c r="R56" s="207"/>
      <c r="S56" s="31"/>
      <c r="T56" s="27"/>
      <c r="U56" s="27"/>
    </row>
    <row r="57" spans="1:21" ht="20.100000000000001" customHeight="1">
      <c r="A57" s="30">
        <v>32</v>
      </c>
      <c r="B57" s="186" t="s">
        <v>274</v>
      </c>
      <c r="C57" s="91" t="s">
        <v>37</v>
      </c>
      <c r="D57" s="46">
        <v>6</v>
      </c>
      <c r="E57" s="46">
        <v>63.300000000000004</v>
      </c>
      <c r="F57" s="46"/>
      <c r="G57" s="40">
        <f t="shared" si="0"/>
        <v>0</v>
      </c>
      <c r="H57" s="46">
        <v>3.72</v>
      </c>
      <c r="I57" s="46"/>
      <c r="J57" s="40">
        <f t="shared" si="1"/>
        <v>0</v>
      </c>
      <c r="K57" s="46">
        <v>1.64</v>
      </c>
      <c r="L57" s="46"/>
      <c r="M57" s="40">
        <f t="shared" si="2"/>
        <v>0</v>
      </c>
      <c r="N57" s="46">
        <f t="shared" si="3"/>
        <v>0</v>
      </c>
      <c r="O57" s="32"/>
      <c r="P57" s="33"/>
      <c r="Q57" s="25"/>
      <c r="R57" s="207"/>
      <c r="S57" s="31"/>
      <c r="T57" s="27"/>
      <c r="U57" s="27"/>
    </row>
    <row r="58" spans="1:21" ht="20.100000000000001" customHeight="1">
      <c r="A58" s="30">
        <v>33</v>
      </c>
      <c r="B58" s="186" t="s">
        <v>275</v>
      </c>
      <c r="C58" s="91" t="s">
        <v>37</v>
      </c>
      <c r="D58" s="46">
        <v>4</v>
      </c>
      <c r="E58" s="46">
        <v>95.61999999999999</v>
      </c>
      <c r="F58" s="46"/>
      <c r="G58" s="40">
        <f t="shared" si="0"/>
        <v>0</v>
      </c>
      <c r="H58" s="46">
        <v>5.5200000000000005</v>
      </c>
      <c r="I58" s="46"/>
      <c r="J58" s="40">
        <f t="shared" si="1"/>
        <v>0</v>
      </c>
      <c r="K58" s="46">
        <v>2.3199999999999998</v>
      </c>
      <c r="L58" s="46"/>
      <c r="M58" s="40">
        <f t="shared" si="2"/>
        <v>0</v>
      </c>
      <c r="N58" s="46">
        <f t="shared" si="3"/>
        <v>0</v>
      </c>
      <c r="O58" s="32"/>
      <c r="P58" s="33"/>
      <c r="Q58" s="25"/>
      <c r="R58" s="207"/>
      <c r="S58" s="31"/>
      <c r="T58" s="27"/>
      <c r="U58" s="27"/>
    </row>
    <row r="59" spans="1:21" ht="20.100000000000001" customHeight="1">
      <c r="A59" s="30">
        <v>34</v>
      </c>
      <c r="B59" s="186" t="s">
        <v>276</v>
      </c>
      <c r="C59" s="91" t="s">
        <v>37</v>
      </c>
      <c r="D59" s="46">
        <v>1</v>
      </c>
      <c r="E59" s="46">
        <v>173.06</v>
      </c>
      <c r="F59" s="46"/>
      <c r="G59" s="40">
        <f t="shared" si="0"/>
        <v>0</v>
      </c>
      <c r="H59" s="46">
        <v>8.879999999999999</v>
      </c>
      <c r="I59" s="46"/>
      <c r="J59" s="40">
        <f t="shared" si="1"/>
        <v>0</v>
      </c>
      <c r="K59" s="46">
        <v>4</v>
      </c>
      <c r="L59" s="46"/>
      <c r="M59" s="40">
        <f t="shared" si="2"/>
        <v>0</v>
      </c>
      <c r="N59" s="46">
        <f t="shared" si="3"/>
        <v>0</v>
      </c>
      <c r="O59" s="32"/>
      <c r="P59" s="33"/>
      <c r="Q59" s="25"/>
      <c r="R59" s="207"/>
      <c r="S59" s="31"/>
      <c r="T59" s="27"/>
      <c r="U59" s="27"/>
    </row>
    <row r="60" spans="1:21" ht="20.100000000000001" customHeight="1">
      <c r="A60" s="30">
        <v>35</v>
      </c>
      <c r="B60" s="186" t="s">
        <v>277</v>
      </c>
      <c r="C60" s="91" t="s">
        <v>37</v>
      </c>
      <c r="D60" s="46">
        <v>1</v>
      </c>
      <c r="E60" s="46">
        <v>198.28</v>
      </c>
      <c r="F60" s="46"/>
      <c r="G60" s="40">
        <f t="shared" si="0"/>
        <v>0</v>
      </c>
      <c r="H60" s="46">
        <v>11.76</v>
      </c>
      <c r="I60" s="46"/>
      <c r="J60" s="40">
        <f t="shared" si="1"/>
        <v>0</v>
      </c>
      <c r="K60" s="46">
        <v>5.32</v>
      </c>
      <c r="L60" s="46"/>
      <c r="M60" s="40">
        <f t="shared" si="2"/>
        <v>0</v>
      </c>
      <c r="N60" s="46">
        <f t="shared" si="3"/>
        <v>0</v>
      </c>
      <c r="O60" s="32"/>
      <c r="P60" s="33"/>
      <c r="Q60" s="25"/>
      <c r="R60" s="207"/>
      <c r="S60" s="31"/>
      <c r="T60" s="27"/>
      <c r="U60" s="27"/>
    </row>
    <row r="61" spans="1:21" ht="20.100000000000001" customHeight="1">
      <c r="A61" s="30">
        <v>36</v>
      </c>
      <c r="B61" s="186" t="s">
        <v>278</v>
      </c>
      <c r="C61" s="91" t="s">
        <v>37</v>
      </c>
      <c r="D61" s="46">
        <v>8</v>
      </c>
      <c r="E61" s="46">
        <v>413.4</v>
      </c>
      <c r="F61" s="46"/>
      <c r="G61" s="40">
        <f t="shared" si="0"/>
        <v>0</v>
      </c>
      <c r="H61" s="46">
        <v>15.66</v>
      </c>
      <c r="I61" s="46"/>
      <c r="J61" s="40">
        <f t="shared" si="1"/>
        <v>0</v>
      </c>
      <c r="K61" s="46">
        <v>7.12</v>
      </c>
      <c r="L61" s="46"/>
      <c r="M61" s="40">
        <f t="shared" si="2"/>
        <v>0</v>
      </c>
      <c r="N61" s="46">
        <f t="shared" si="3"/>
        <v>0</v>
      </c>
      <c r="O61" s="32"/>
      <c r="P61" s="33"/>
      <c r="Q61" s="25"/>
      <c r="R61" s="207"/>
      <c r="S61" s="31"/>
      <c r="T61" s="27"/>
      <c r="U61" s="27"/>
    </row>
    <row r="62" spans="1:21" ht="20.100000000000001" customHeight="1">
      <c r="A62" s="30">
        <v>37</v>
      </c>
      <c r="B62" s="184" t="s">
        <v>68</v>
      </c>
      <c r="C62" s="26" t="s">
        <v>2</v>
      </c>
      <c r="D62" s="46">
        <v>2</v>
      </c>
      <c r="E62" s="46">
        <v>265.10000000000002</v>
      </c>
      <c r="F62" s="46"/>
      <c r="G62" s="40">
        <f t="shared" si="0"/>
        <v>0</v>
      </c>
      <c r="H62" s="46">
        <v>9.48</v>
      </c>
      <c r="I62" s="46"/>
      <c r="J62" s="40">
        <f t="shared" si="1"/>
        <v>0</v>
      </c>
      <c r="K62" s="46">
        <v>0.24</v>
      </c>
      <c r="L62" s="46"/>
      <c r="M62" s="40">
        <f t="shared" si="2"/>
        <v>0</v>
      </c>
      <c r="N62" s="46">
        <f t="shared" si="3"/>
        <v>0</v>
      </c>
      <c r="O62" s="32"/>
      <c r="P62" s="33"/>
      <c r="Q62" s="25"/>
      <c r="R62" s="207"/>
    </row>
    <row r="63" spans="1:21" ht="20.100000000000001" customHeight="1">
      <c r="A63" s="30">
        <v>38</v>
      </c>
      <c r="B63" s="184" t="s">
        <v>69</v>
      </c>
      <c r="C63" s="35" t="s">
        <v>2</v>
      </c>
      <c r="D63" s="46">
        <v>17</v>
      </c>
      <c r="E63" s="46">
        <v>413.40000000000003</v>
      </c>
      <c r="F63" s="46"/>
      <c r="G63" s="40">
        <f t="shared" si="0"/>
        <v>0</v>
      </c>
      <c r="H63" s="46">
        <v>15.659999999999998</v>
      </c>
      <c r="I63" s="46"/>
      <c r="J63" s="40">
        <f t="shared" si="1"/>
        <v>0</v>
      </c>
      <c r="K63" s="46">
        <v>7.12</v>
      </c>
      <c r="L63" s="46"/>
      <c r="M63" s="40">
        <f t="shared" si="2"/>
        <v>0</v>
      </c>
      <c r="N63" s="46">
        <f t="shared" si="3"/>
        <v>0</v>
      </c>
      <c r="O63" s="32"/>
      <c r="P63" s="33"/>
      <c r="Q63" s="25"/>
      <c r="R63" s="207"/>
    </row>
    <row r="64" spans="1:21" ht="20.100000000000001" customHeight="1">
      <c r="A64" s="30">
        <v>39</v>
      </c>
      <c r="B64" s="184" t="s">
        <v>70</v>
      </c>
      <c r="C64" s="35" t="s">
        <v>2</v>
      </c>
      <c r="D64" s="46">
        <v>14</v>
      </c>
      <c r="E64" s="46">
        <v>198.28</v>
      </c>
      <c r="F64" s="46"/>
      <c r="G64" s="40">
        <f t="shared" si="0"/>
        <v>0</v>
      </c>
      <c r="H64" s="46">
        <v>11.76</v>
      </c>
      <c r="I64" s="46"/>
      <c r="J64" s="40">
        <f t="shared" si="1"/>
        <v>0</v>
      </c>
      <c r="K64" s="46">
        <v>5.32</v>
      </c>
      <c r="L64" s="46"/>
      <c r="M64" s="40">
        <f t="shared" si="2"/>
        <v>0</v>
      </c>
      <c r="N64" s="46">
        <f t="shared" si="3"/>
        <v>0</v>
      </c>
      <c r="O64" s="32"/>
      <c r="P64" s="33"/>
      <c r="Q64" s="25"/>
      <c r="R64" s="207"/>
    </row>
    <row r="65" spans="1:21" ht="20.100000000000001" customHeight="1">
      <c r="A65" s="30">
        <v>40</v>
      </c>
      <c r="B65" s="184" t="s">
        <v>71</v>
      </c>
      <c r="C65" s="35" t="s">
        <v>2</v>
      </c>
      <c r="D65" s="46">
        <v>8</v>
      </c>
      <c r="E65" s="46">
        <v>173.06</v>
      </c>
      <c r="F65" s="46"/>
      <c r="G65" s="40">
        <f t="shared" si="0"/>
        <v>0</v>
      </c>
      <c r="H65" s="46">
        <v>8.879999999999999</v>
      </c>
      <c r="I65" s="46"/>
      <c r="J65" s="40">
        <f t="shared" si="1"/>
        <v>0</v>
      </c>
      <c r="K65" s="46">
        <v>4</v>
      </c>
      <c r="L65" s="46"/>
      <c r="M65" s="40">
        <f t="shared" si="2"/>
        <v>0</v>
      </c>
      <c r="N65" s="46">
        <f t="shared" si="3"/>
        <v>0</v>
      </c>
      <c r="O65" s="32"/>
      <c r="P65" s="33"/>
      <c r="Q65" s="25"/>
      <c r="R65" s="207"/>
    </row>
    <row r="66" spans="1:21" ht="20.100000000000001" customHeight="1">
      <c r="A66" s="30">
        <v>41</v>
      </c>
      <c r="B66" s="184" t="s">
        <v>72</v>
      </c>
      <c r="C66" s="35" t="s">
        <v>2</v>
      </c>
      <c r="D66" s="46">
        <v>2</v>
      </c>
      <c r="E66" s="46">
        <v>89.48</v>
      </c>
      <c r="F66" s="46"/>
      <c r="G66" s="40">
        <f t="shared" si="0"/>
        <v>0</v>
      </c>
      <c r="H66" s="46">
        <v>7.5</v>
      </c>
      <c r="I66" s="46"/>
      <c r="J66" s="40">
        <f t="shared" si="1"/>
        <v>0</v>
      </c>
      <c r="K66" s="46">
        <v>3.4</v>
      </c>
      <c r="L66" s="46"/>
      <c r="M66" s="40">
        <f t="shared" si="2"/>
        <v>0</v>
      </c>
      <c r="N66" s="46">
        <f t="shared" si="3"/>
        <v>0</v>
      </c>
      <c r="O66" s="32"/>
      <c r="P66" s="33"/>
      <c r="Q66" s="25"/>
      <c r="R66" s="207"/>
    </row>
    <row r="67" spans="1:21" ht="20.100000000000001" customHeight="1">
      <c r="A67" s="30">
        <v>42</v>
      </c>
      <c r="B67" s="184" t="s">
        <v>73</v>
      </c>
      <c r="C67" s="35" t="s">
        <v>2</v>
      </c>
      <c r="D67" s="46">
        <v>10</v>
      </c>
      <c r="E67" s="46">
        <v>95.62</v>
      </c>
      <c r="F67" s="46"/>
      <c r="G67" s="40">
        <f t="shared" si="0"/>
        <v>0</v>
      </c>
      <c r="H67" s="46">
        <v>5.5200000000000005</v>
      </c>
      <c r="I67" s="46"/>
      <c r="J67" s="40">
        <f t="shared" si="1"/>
        <v>0</v>
      </c>
      <c r="K67" s="46">
        <v>2.3199999999999998</v>
      </c>
      <c r="L67" s="46"/>
      <c r="M67" s="40">
        <f t="shared" si="2"/>
        <v>0</v>
      </c>
      <c r="N67" s="46">
        <f t="shared" si="3"/>
        <v>0</v>
      </c>
      <c r="O67" s="32"/>
      <c r="P67" s="33"/>
      <c r="Q67" s="25"/>
      <c r="R67" s="207"/>
    </row>
    <row r="68" spans="1:21" ht="20.100000000000001" customHeight="1">
      <c r="A68" s="30">
        <v>43</v>
      </c>
      <c r="B68" s="184" t="s">
        <v>74</v>
      </c>
      <c r="C68" s="35" t="s">
        <v>2</v>
      </c>
      <c r="D68" s="46">
        <v>36</v>
      </c>
      <c r="E68" s="46">
        <v>56.580000000000005</v>
      </c>
      <c r="F68" s="46"/>
      <c r="G68" s="40">
        <f t="shared" si="0"/>
        <v>0</v>
      </c>
      <c r="H68" s="46">
        <v>2.8800000000000003</v>
      </c>
      <c r="I68" s="46"/>
      <c r="J68" s="40">
        <f t="shared" si="1"/>
        <v>0</v>
      </c>
      <c r="K68" s="46">
        <v>1.24</v>
      </c>
      <c r="L68" s="46"/>
      <c r="M68" s="40">
        <f t="shared" si="2"/>
        <v>0</v>
      </c>
      <c r="N68" s="46">
        <f t="shared" si="3"/>
        <v>0</v>
      </c>
      <c r="O68" s="32"/>
      <c r="P68" s="33"/>
      <c r="Q68" s="25"/>
      <c r="R68" s="207"/>
    </row>
    <row r="69" spans="1:21" ht="20.100000000000001" customHeight="1">
      <c r="A69" s="30">
        <v>44</v>
      </c>
      <c r="B69" s="184" t="s">
        <v>279</v>
      </c>
      <c r="C69" s="35" t="s">
        <v>2</v>
      </c>
      <c r="D69" s="46">
        <v>3</v>
      </c>
      <c r="E69" s="46">
        <v>203.49600000000004</v>
      </c>
      <c r="F69" s="46"/>
      <c r="G69" s="40">
        <f t="shared" si="0"/>
        <v>0</v>
      </c>
      <c r="H69" s="46">
        <v>3.5040000000000004</v>
      </c>
      <c r="I69" s="46"/>
      <c r="J69" s="40">
        <f t="shared" si="1"/>
        <v>0</v>
      </c>
      <c r="K69" s="46">
        <v>0.90800000000000003</v>
      </c>
      <c r="L69" s="46"/>
      <c r="M69" s="40">
        <f t="shared" si="2"/>
        <v>0</v>
      </c>
      <c r="N69" s="46">
        <f t="shared" si="3"/>
        <v>0</v>
      </c>
      <c r="O69" s="32"/>
      <c r="P69" s="33"/>
      <c r="Q69" s="25"/>
      <c r="R69" s="207"/>
      <c r="S69" s="31"/>
      <c r="T69" s="27"/>
      <c r="U69" s="27"/>
    </row>
    <row r="70" spans="1:21" ht="20.100000000000001" customHeight="1">
      <c r="A70" s="30">
        <v>45</v>
      </c>
      <c r="B70" s="184" t="s">
        <v>280</v>
      </c>
      <c r="C70" s="35" t="s">
        <v>2</v>
      </c>
      <c r="D70" s="46">
        <v>4</v>
      </c>
      <c r="E70" s="46">
        <v>135.69599999999997</v>
      </c>
      <c r="F70" s="46"/>
      <c r="G70" s="40">
        <f t="shared" si="0"/>
        <v>0</v>
      </c>
      <c r="H70" s="46">
        <v>3.5039999999999991</v>
      </c>
      <c r="I70" s="46"/>
      <c r="J70" s="40">
        <f t="shared" si="1"/>
        <v>0</v>
      </c>
      <c r="K70" s="46">
        <v>0.90800000000000003</v>
      </c>
      <c r="L70" s="46"/>
      <c r="M70" s="40">
        <f t="shared" si="2"/>
        <v>0</v>
      </c>
      <c r="N70" s="46">
        <f t="shared" si="3"/>
        <v>0</v>
      </c>
      <c r="O70" s="32"/>
      <c r="P70" s="33"/>
      <c r="Q70" s="25"/>
      <c r="R70" s="207"/>
      <c r="S70" s="31"/>
      <c r="T70" s="27"/>
      <c r="U70" s="27"/>
    </row>
    <row r="71" spans="1:21" ht="20.100000000000001" customHeight="1">
      <c r="A71" s="30">
        <v>46</v>
      </c>
      <c r="B71" s="184" t="s">
        <v>281</v>
      </c>
      <c r="C71" s="35" t="s">
        <v>2</v>
      </c>
      <c r="D71" s="46">
        <v>2</v>
      </c>
      <c r="E71" s="46">
        <v>84.796000000000006</v>
      </c>
      <c r="F71" s="46"/>
      <c r="G71" s="40">
        <f t="shared" ref="G71:G105" si="4">D71*F71</f>
        <v>0</v>
      </c>
      <c r="H71" s="46">
        <v>3.5039999999999991</v>
      </c>
      <c r="I71" s="46"/>
      <c r="J71" s="40">
        <f t="shared" ref="J71:J105" si="5">D71*I71</f>
        <v>0</v>
      </c>
      <c r="K71" s="46">
        <v>0.90800000000000003</v>
      </c>
      <c r="L71" s="46"/>
      <c r="M71" s="40">
        <f t="shared" ref="M71:M105" si="6">D71*L71</f>
        <v>0</v>
      </c>
      <c r="N71" s="46">
        <f t="shared" si="3"/>
        <v>0</v>
      </c>
      <c r="O71" s="32"/>
      <c r="P71" s="33"/>
      <c r="Q71" s="25"/>
      <c r="R71" s="207"/>
      <c r="S71" s="31"/>
      <c r="T71" s="27"/>
      <c r="U71" s="27"/>
    </row>
    <row r="72" spans="1:21" ht="20.100000000000001" customHeight="1">
      <c r="A72" s="30">
        <v>47</v>
      </c>
      <c r="B72" s="184" t="s">
        <v>282</v>
      </c>
      <c r="C72" s="35" t="s">
        <v>2</v>
      </c>
      <c r="D72" s="46">
        <v>2</v>
      </c>
      <c r="E72" s="46">
        <v>42.495999999999995</v>
      </c>
      <c r="F72" s="46"/>
      <c r="G72" s="40">
        <f t="shared" si="4"/>
        <v>0</v>
      </c>
      <c r="H72" s="46">
        <v>3.5039999999999991</v>
      </c>
      <c r="I72" s="46"/>
      <c r="J72" s="40">
        <f t="shared" si="5"/>
        <v>0</v>
      </c>
      <c r="K72" s="46">
        <v>0.90800000000000003</v>
      </c>
      <c r="L72" s="46"/>
      <c r="M72" s="40">
        <f t="shared" si="6"/>
        <v>0</v>
      </c>
      <c r="N72" s="46">
        <f t="shared" si="3"/>
        <v>0</v>
      </c>
      <c r="O72" s="32"/>
      <c r="P72" s="33"/>
      <c r="Q72" s="25"/>
      <c r="R72" s="207"/>
      <c r="S72" s="31"/>
      <c r="T72" s="27"/>
      <c r="U72" s="27"/>
    </row>
    <row r="73" spans="1:21" ht="20.100000000000001" customHeight="1">
      <c r="A73" s="30">
        <v>48</v>
      </c>
      <c r="B73" s="184" t="s">
        <v>283</v>
      </c>
      <c r="C73" s="35" t="s">
        <v>2</v>
      </c>
      <c r="D73" s="46">
        <v>1</v>
      </c>
      <c r="E73" s="46">
        <v>110.29600000000001</v>
      </c>
      <c r="F73" s="46"/>
      <c r="G73" s="40">
        <f t="shared" si="4"/>
        <v>0</v>
      </c>
      <c r="H73" s="46">
        <v>2.3340000000000001</v>
      </c>
      <c r="I73" s="46"/>
      <c r="J73" s="40">
        <f t="shared" si="5"/>
        <v>0</v>
      </c>
      <c r="K73" s="46">
        <v>0.60400000000000009</v>
      </c>
      <c r="L73" s="46"/>
      <c r="M73" s="40">
        <f t="shared" si="6"/>
        <v>0</v>
      </c>
      <c r="N73" s="46">
        <f t="shared" si="3"/>
        <v>0</v>
      </c>
      <c r="O73" s="32"/>
      <c r="P73" s="33"/>
      <c r="Q73" s="25"/>
      <c r="R73" s="207"/>
      <c r="S73" s="31"/>
      <c r="T73" s="27"/>
      <c r="U73" s="27"/>
    </row>
    <row r="74" spans="1:21" ht="20.100000000000001" customHeight="1">
      <c r="A74" s="30">
        <v>49</v>
      </c>
      <c r="B74" s="184" t="s">
        <v>284</v>
      </c>
      <c r="C74" s="35" t="s">
        <v>2</v>
      </c>
      <c r="D74" s="46">
        <v>2</v>
      </c>
      <c r="E74" s="46">
        <v>84.796000000000006</v>
      </c>
      <c r="F74" s="46"/>
      <c r="G74" s="40">
        <f t="shared" si="4"/>
        <v>0</v>
      </c>
      <c r="H74" s="46">
        <v>2.3340000000000001</v>
      </c>
      <c r="I74" s="46"/>
      <c r="J74" s="40">
        <f t="shared" si="5"/>
        <v>0</v>
      </c>
      <c r="K74" s="46">
        <v>0.60400000000000009</v>
      </c>
      <c r="L74" s="46"/>
      <c r="M74" s="40">
        <f t="shared" si="6"/>
        <v>0</v>
      </c>
      <c r="N74" s="46">
        <f t="shared" si="3"/>
        <v>0</v>
      </c>
      <c r="O74" s="32"/>
      <c r="P74" s="33"/>
      <c r="Q74" s="25"/>
      <c r="R74" s="207"/>
      <c r="S74" s="31"/>
      <c r="T74" s="27"/>
      <c r="U74" s="27"/>
    </row>
    <row r="75" spans="1:21" ht="20.100000000000001" customHeight="1">
      <c r="A75" s="30">
        <v>50</v>
      </c>
      <c r="B75" s="184" t="s">
        <v>285</v>
      </c>
      <c r="C75" s="35" t="s">
        <v>2</v>
      </c>
      <c r="D75" s="46">
        <v>2</v>
      </c>
      <c r="E75" s="46">
        <v>84.796000000000006</v>
      </c>
      <c r="F75" s="46"/>
      <c r="G75" s="40">
        <f t="shared" si="4"/>
        <v>0</v>
      </c>
      <c r="H75" s="46">
        <v>2.3340000000000001</v>
      </c>
      <c r="I75" s="46"/>
      <c r="J75" s="40">
        <f t="shared" si="5"/>
        <v>0</v>
      </c>
      <c r="K75" s="46">
        <v>0.60400000000000009</v>
      </c>
      <c r="L75" s="46"/>
      <c r="M75" s="40">
        <f t="shared" si="6"/>
        <v>0</v>
      </c>
      <c r="N75" s="46">
        <f t="shared" si="3"/>
        <v>0</v>
      </c>
      <c r="O75" s="32"/>
      <c r="P75" s="33"/>
      <c r="Q75" s="25"/>
      <c r="R75" s="207"/>
      <c r="S75" s="31"/>
      <c r="T75" s="27"/>
      <c r="U75" s="27"/>
    </row>
    <row r="76" spans="1:21" ht="20.100000000000001" customHeight="1">
      <c r="A76" s="30">
        <v>51</v>
      </c>
      <c r="B76" s="184" t="s">
        <v>286</v>
      </c>
      <c r="C76" s="35" t="s">
        <v>2</v>
      </c>
      <c r="D76" s="46">
        <v>1</v>
      </c>
      <c r="E76" s="46">
        <v>93.296000000000006</v>
      </c>
      <c r="F76" s="46"/>
      <c r="G76" s="40">
        <f t="shared" si="4"/>
        <v>0</v>
      </c>
      <c r="H76" s="46">
        <v>2.3340000000000001</v>
      </c>
      <c r="I76" s="46"/>
      <c r="J76" s="40">
        <f t="shared" si="5"/>
        <v>0</v>
      </c>
      <c r="K76" s="46">
        <v>0.60400000000000009</v>
      </c>
      <c r="L76" s="46"/>
      <c r="M76" s="40">
        <f t="shared" si="6"/>
        <v>0</v>
      </c>
      <c r="N76" s="46">
        <f t="shared" si="3"/>
        <v>0</v>
      </c>
      <c r="O76" s="32"/>
      <c r="P76" s="33"/>
      <c r="Q76" s="25"/>
      <c r="R76" s="207"/>
      <c r="S76" s="31"/>
      <c r="T76" s="27"/>
      <c r="U76" s="27"/>
    </row>
    <row r="77" spans="1:21" ht="20.100000000000001" customHeight="1">
      <c r="A77" s="30">
        <v>52</v>
      </c>
      <c r="B77" s="184" t="s">
        <v>287</v>
      </c>
      <c r="C77" s="35" t="s">
        <v>2</v>
      </c>
      <c r="D77" s="46">
        <v>2</v>
      </c>
      <c r="E77" s="46">
        <v>63.695999999999991</v>
      </c>
      <c r="F77" s="46"/>
      <c r="G77" s="40">
        <f t="shared" si="4"/>
        <v>0</v>
      </c>
      <c r="H77" s="46">
        <v>2.3340000000000001</v>
      </c>
      <c r="I77" s="46"/>
      <c r="J77" s="40">
        <f t="shared" si="5"/>
        <v>0</v>
      </c>
      <c r="K77" s="46">
        <v>0.60400000000000009</v>
      </c>
      <c r="L77" s="46"/>
      <c r="M77" s="40">
        <f t="shared" si="6"/>
        <v>0</v>
      </c>
      <c r="N77" s="46">
        <f t="shared" si="3"/>
        <v>0</v>
      </c>
      <c r="O77" s="32"/>
      <c r="P77" s="33"/>
      <c r="Q77" s="25"/>
      <c r="R77" s="207"/>
      <c r="S77" s="31"/>
      <c r="T77" s="27"/>
      <c r="U77" s="27"/>
    </row>
    <row r="78" spans="1:21" ht="20.100000000000001" customHeight="1">
      <c r="A78" s="30">
        <v>53</v>
      </c>
      <c r="B78" s="184" t="s">
        <v>288</v>
      </c>
      <c r="C78" s="35" t="s">
        <v>2</v>
      </c>
      <c r="D78" s="46">
        <v>2</v>
      </c>
      <c r="E78" s="46">
        <v>63.695999999999991</v>
      </c>
      <c r="F78" s="46"/>
      <c r="G78" s="40">
        <f t="shared" si="4"/>
        <v>0</v>
      </c>
      <c r="H78" s="46">
        <v>2.3340000000000001</v>
      </c>
      <c r="I78" s="46"/>
      <c r="J78" s="40">
        <f t="shared" si="5"/>
        <v>0</v>
      </c>
      <c r="K78" s="46">
        <v>0.60400000000000009</v>
      </c>
      <c r="L78" s="46"/>
      <c r="M78" s="40">
        <f t="shared" si="6"/>
        <v>0</v>
      </c>
      <c r="N78" s="46">
        <f t="shared" si="3"/>
        <v>0</v>
      </c>
      <c r="O78" s="32"/>
      <c r="P78" s="33"/>
      <c r="Q78" s="25"/>
      <c r="R78" s="207"/>
      <c r="S78" s="31"/>
      <c r="T78" s="27"/>
      <c r="U78" s="27"/>
    </row>
    <row r="79" spans="1:21" ht="20.100000000000001" customHeight="1">
      <c r="A79" s="30">
        <v>54</v>
      </c>
      <c r="B79" s="184" t="s">
        <v>289</v>
      </c>
      <c r="C79" s="35" t="s">
        <v>2</v>
      </c>
      <c r="D79" s="46">
        <v>3</v>
      </c>
      <c r="E79" s="46">
        <v>42.495999999999995</v>
      </c>
      <c r="F79" s="46"/>
      <c r="G79" s="40">
        <f t="shared" si="4"/>
        <v>0</v>
      </c>
      <c r="H79" s="46">
        <v>2.3340000000000005</v>
      </c>
      <c r="I79" s="46"/>
      <c r="J79" s="40">
        <f t="shared" si="5"/>
        <v>0</v>
      </c>
      <c r="K79" s="46">
        <v>0.60399999999999998</v>
      </c>
      <c r="L79" s="46"/>
      <c r="M79" s="40">
        <f t="shared" si="6"/>
        <v>0</v>
      </c>
      <c r="N79" s="46">
        <f t="shared" si="3"/>
        <v>0</v>
      </c>
      <c r="O79" s="32"/>
      <c r="P79" s="33"/>
      <c r="Q79" s="25"/>
      <c r="R79" s="207"/>
      <c r="S79" s="31"/>
      <c r="T79" s="27"/>
      <c r="U79" s="27"/>
    </row>
    <row r="80" spans="1:21" ht="20.100000000000001" customHeight="1">
      <c r="A80" s="30">
        <v>55</v>
      </c>
      <c r="B80" s="184" t="s">
        <v>290</v>
      </c>
      <c r="C80" s="35" t="s">
        <v>2</v>
      </c>
      <c r="D80" s="46">
        <v>2</v>
      </c>
      <c r="E80" s="46">
        <v>42.495999999999995</v>
      </c>
      <c r="F80" s="46"/>
      <c r="G80" s="40">
        <f t="shared" si="4"/>
        <v>0</v>
      </c>
      <c r="H80" s="46">
        <v>2.3340000000000001</v>
      </c>
      <c r="I80" s="46"/>
      <c r="J80" s="40">
        <f t="shared" si="5"/>
        <v>0</v>
      </c>
      <c r="K80" s="46">
        <v>0.60400000000000009</v>
      </c>
      <c r="L80" s="46"/>
      <c r="M80" s="40">
        <f t="shared" si="6"/>
        <v>0</v>
      </c>
      <c r="N80" s="46">
        <f t="shared" si="3"/>
        <v>0</v>
      </c>
      <c r="O80" s="32"/>
      <c r="P80" s="33"/>
      <c r="Q80" s="25"/>
      <c r="R80" s="207"/>
      <c r="S80" s="31"/>
      <c r="T80" s="27"/>
      <c r="U80" s="27"/>
    </row>
    <row r="81" spans="1:21" ht="20.100000000000001" customHeight="1">
      <c r="A81" s="30">
        <v>56</v>
      </c>
      <c r="B81" s="184" t="s">
        <v>238</v>
      </c>
      <c r="C81" s="35" t="s">
        <v>2</v>
      </c>
      <c r="D81" s="46">
        <v>5</v>
      </c>
      <c r="E81" s="46">
        <v>141.0444</v>
      </c>
      <c r="F81" s="46"/>
      <c r="G81" s="40">
        <f t="shared" si="4"/>
        <v>0</v>
      </c>
      <c r="H81" s="46">
        <v>96.6</v>
      </c>
      <c r="I81" s="46"/>
      <c r="J81" s="40">
        <f t="shared" si="5"/>
        <v>0</v>
      </c>
      <c r="K81" s="46">
        <v>25.08</v>
      </c>
      <c r="L81" s="46"/>
      <c r="M81" s="40">
        <f t="shared" si="6"/>
        <v>0</v>
      </c>
      <c r="N81" s="46">
        <f t="shared" si="3"/>
        <v>0</v>
      </c>
      <c r="O81" s="32"/>
      <c r="P81" s="33"/>
      <c r="Q81" s="25"/>
      <c r="R81" s="207"/>
      <c r="S81" s="31"/>
      <c r="T81" s="27"/>
      <c r="U81" s="27"/>
    </row>
    <row r="82" spans="1:21" ht="20.100000000000001" customHeight="1">
      <c r="A82" s="30"/>
      <c r="B82" s="184" t="s">
        <v>544</v>
      </c>
      <c r="C82" s="35" t="s">
        <v>149</v>
      </c>
      <c r="D82" s="46">
        <v>3.75</v>
      </c>
      <c r="E82" s="46"/>
      <c r="F82" s="46"/>
      <c r="G82" s="40">
        <f t="shared" si="4"/>
        <v>0</v>
      </c>
      <c r="H82" s="46"/>
      <c r="I82" s="46"/>
      <c r="J82" s="40">
        <f t="shared" si="5"/>
        <v>0</v>
      </c>
      <c r="K82" s="46"/>
      <c r="L82" s="46"/>
      <c r="M82" s="40">
        <f t="shared" si="6"/>
        <v>0</v>
      </c>
      <c r="N82" s="46"/>
      <c r="O82" s="32"/>
      <c r="P82" s="33"/>
      <c r="Q82" s="25"/>
      <c r="R82" s="207"/>
      <c r="S82" s="31"/>
      <c r="T82" s="27"/>
      <c r="U82" s="27"/>
    </row>
    <row r="83" spans="1:21" ht="20.100000000000001" customHeight="1">
      <c r="A83" s="30"/>
      <c r="B83" s="184" t="s">
        <v>492</v>
      </c>
      <c r="C83" s="35" t="s">
        <v>493</v>
      </c>
      <c r="D83" s="46">
        <v>39.5</v>
      </c>
      <c r="E83" s="46"/>
      <c r="F83" s="46"/>
      <c r="G83" s="40">
        <f t="shared" si="4"/>
        <v>0</v>
      </c>
      <c r="H83" s="46"/>
      <c r="I83" s="46"/>
      <c r="J83" s="40">
        <f t="shared" si="5"/>
        <v>0</v>
      </c>
      <c r="K83" s="46"/>
      <c r="L83" s="46"/>
      <c r="M83" s="40">
        <f t="shared" si="6"/>
        <v>0</v>
      </c>
      <c r="N83" s="46"/>
      <c r="O83" s="32"/>
      <c r="P83" s="33"/>
      <c r="Q83" s="25"/>
      <c r="R83" s="207"/>
      <c r="S83" s="31"/>
      <c r="T83" s="27"/>
      <c r="U83" s="27"/>
    </row>
    <row r="84" spans="1:21" ht="20.100000000000001" customHeight="1">
      <c r="A84" s="30"/>
      <c r="B84" s="201" t="s">
        <v>495</v>
      </c>
      <c r="C84" s="35" t="s">
        <v>96</v>
      </c>
      <c r="D84" s="46">
        <v>0.2</v>
      </c>
      <c r="E84" s="46"/>
      <c r="F84" s="46"/>
      <c r="G84" s="40">
        <f t="shared" si="4"/>
        <v>0</v>
      </c>
      <c r="H84" s="46"/>
      <c r="I84" s="46"/>
      <c r="J84" s="40">
        <f t="shared" si="5"/>
        <v>0</v>
      </c>
      <c r="K84" s="46"/>
      <c r="L84" s="46"/>
      <c r="M84" s="40">
        <f t="shared" si="6"/>
        <v>0</v>
      </c>
      <c r="N84" s="46"/>
      <c r="O84" s="32"/>
      <c r="P84" s="33"/>
      <c r="Q84" s="25"/>
      <c r="R84" s="207"/>
      <c r="S84" s="31"/>
      <c r="T84" s="27"/>
      <c r="U84" s="27"/>
    </row>
    <row r="85" spans="1:21" ht="20.100000000000001" customHeight="1">
      <c r="A85" s="30">
        <v>57</v>
      </c>
      <c r="B85" s="201" t="s">
        <v>239</v>
      </c>
      <c r="C85" s="35" t="s">
        <v>2</v>
      </c>
      <c r="D85" s="46">
        <v>10</v>
      </c>
      <c r="E85" s="46">
        <v>128.36939999999998</v>
      </c>
      <c r="F85" s="46"/>
      <c r="G85" s="40">
        <f t="shared" si="4"/>
        <v>0</v>
      </c>
      <c r="H85" s="46">
        <v>96.6</v>
      </c>
      <c r="I85" s="46"/>
      <c r="J85" s="40">
        <f t="shared" si="5"/>
        <v>0</v>
      </c>
      <c r="K85" s="46">
        <v>25.08</v>
      </c>
      <c r="L85" s="46"/>
      <c r="M85" s="40">
        <f t="shared" si="6"/>
        <v>0</v>
      </c>
      <c r="N85" s="46">
        <f>G85+J85+M85</f>
        <v>0</v>
      </c>
      <c r="O85" s="32"/>
      <c r="P85" s="33"/>
      <c r="Q85" s="25"/>
      <c r="R85" s="207"/>
      <c r="S85" s="31"/>
      <c r="T85" s="27"/>
      <c r="U85" s="27"/>
    </row>
    <row r="86" spans="1:21" ht="20.100000000000001" customHeight="1">
      <c r="A86" s="30"/>
      <c r="B86" s="201" t="s">
        <v>545</v>
      </c>
      <c r="C86" s="35" t="s">
        <v>149</v>
      </c>
      <c r="D86" s="46">
        <v>7.5</v>
      </c>
      <c r="E86" s="46"/>
      <c r="F86" s="46"/>
      <c r="G86" s="40">
        <f t="shared" si="4"/>
        <v>0</v>
      </c>
      <c r="H86" s="46"/>
      <c r="I86" s="46"/>
      <c r="J86" s="40">
        <f t="shared" si="5"/>
        <v>0</v>
      </c>
      <c r="K86" s="46"/>
      <c r="L86" s="46"/>
      <c r="M86" s="40">
        <f t="shared" si="6"/>
        <v>0</v>
      </c>
      <c r="N86" s="46"/>
      <c r="O86" s="32"/>
      <c r="P86" s="33"/>
      <c r="Q86" s="25"/>
      <c r="R86" s="207"/>
      <c r="S86" s="31"/>
      <c r="T86" s="27"/>
      <c r="U86" s="27"/>
    </row>
    <row r="87" spans="1:21" ht="20.100000000000001" customHeight="1">
      <c r="A87" s="30"/>
      <c r="B87" s="201" t="s">
        <v>492</v>
      </c>
      <c r="C87" s="35" t="s">
        <v>493</v>
      </c>
      <c r="D87" s="46">
        <v>79</v>
      </c>
      <c r="E87" s="46"/>
      <c r="F87" s="46"/>
      <c r="G87" s="40">
        <f t="shared" si="4"/>
        <v>0</v>
      </c>
      <c r="H87" s="46"/>
      <c r="I87" s="46"/>
      <c r="J87" s="40">
        <f t="shared" si="5"/>
        <v>0</v>
      </c>
      <c r="K87" s="46"/>
      <c r="L87" s="46"/>
      <c r="M87" s="40">
        <f t="shared" si="6"/>
        <v>0</v>
      </c>
      <c r="N87" s="46"/>
      <c r="O87" s="32"/>
      <c r="P87" s="33"/>
      <c r="Q87" s="25"/>
      <c r="R87" s="207"/>
      <c r="S87" s="31"/>
      <c r="T87" s="27"/>
      <c r="U87" s="27"/>
    </row>
    <row r="88" spans="1:21" ht="20.100000000000001" customHeight="1">
      <c r="A88" s="30"/>
      <c r="B88" s="201" t="s">
        <v>495</v>
      </c>
      <c r="C88" s="35" t="s">
        <v>96</v>
      </c>
      <c r="D88" s="46">
        <v>0.4</v>
      </c>
      <c r="E88" s="46"/>
      <c r="F88" s="46"/>
      <c r="G88" s="40">
        <f t="shared" si="4"/>
        <v>0</v>
      </c>
      <c r="H88" s="46"/>
      <c r="I88" s="46"/>
      <c r="J88" s="40">
        <f t="shared" si="5"/>
        <v>0</v>
      </c>
      <c r="K88" s="46"/>
      <c r="L88" s="46"/>
      <c r="M88" s="40">
        <f t="shared" si="6"/>
        <v>0</v>
      </c>
      <c r="N88" s="46"/>
      <c r="O88" s="32"/>
      <c r="P88" s="33"/>
      <c r="Q88" s="25"/>
      <c r="R88" s="207"/>
      <c r="S88" s="31"/>
      <c r="T88" s="27"/>
      <c r="U88" s="27"/>
    </row>
    <row r="89" spans="1:21" ht="20.100000000000001" customHeight="1">
      <c r="A89" s="30">
        <v>58</v>
      </c>
      <c r="B89" s="201" t="s">
        <v>240</v>
      </c>
      <c r="C89" s="35" t="s">
        <v>2</v>
      </c>
      <c r="D89" s="46">
        <v>6</v>
      </c>
      <c r="E89" s="46">
        <v>83.819400000000016</v>
      </c>
      <c r="F89" s="46"/>
      <c r="G89" s="40">
        <f t="shared" si="4"/>
        <v>0</v>
      </c>
      <c r="H89" s="46">
        <v>96.600000000000009</v>
      </c>
      <c r="I89" s="46"/>
      <c r="J89" s="40">
        <f t="shared" si="5"/>
        <v>0</v>
      </c>
      <c r="K89" s="46">
        <v>25.08</v>
      </c>
      <c r="L89" s="46"/>
      <c r="M89" s="40">
        <f t="shared" si="6"/>
        <v>0</v>
      </c>
      <c r="N89" s="46">
        <f>G89+J89+M89</f>
        <v>0</v>
      </c>
      <c r="O89" s="32"/>
      <c r="P89" s="33"/>
      <c r="Q89" s="25"/>
      <c r="R89" s="207"/>
      <c r="S89" s="31"/>
      <c r="T89" s="27"/>
      <c r="U89" s="27"/>
    </row>
    <row r="90" spans="1:21" ht="20.100000000000001" customHeight="1">
      <c r="A90" s="30"/>
      <c r="B90" s="201" t="s">
        <v>546</v>
      </c>
      <c r="C90" s="35" t="s">
        <v>149</v>
      </c>
      <c r="D90" s="46">
        <v>4.5</v>
      </c>
      <c r="E90" s="46"/>
      <c r="F90" s="46"/>
      <c r="G90" s="40">
        <f t="shared" si="4"/>
        <v>0</v>
      </c>
      <c r="H90" s="46"/>
      <c r="I90" s="46"/>
      <c r="J90" s="40">
        <f t="shared" si="5"/>
        <v>0</v>
      </c>
      <c r="K90" s="46"/>
      <c r="L90" s="46"/>
      <c r="M90" s="40">
        <f t="shared" si="6"/>
        <v>0</v>
      </c>
      <c r="N90" s="46"/>
      <c r="O90" s="32"/>
      <c r="P90" s="33"/>
      <c r="Q90" s="25"/>
      <c r="R90" s="207"/>
      <c r="S90" s="31"/>
      <c r="T90" s="27"/>
      <c r="U90" s="27"/>
    </row>
    <row r="91" spans="1:21" ht="20.100000000000001" customHeight="1">
      <c r="A91" s="30"/>
      <c r="B91" s="201" t="s">
        <v>492</v>
      </c>
      <c r="C91" s="35" t="s">
        <v>493</v>
      </c>
      <c r="D91" s="46">
        <v>47.4</v>
      </c>
      <c r="E91" s="46"/>
      <c r="F91" s="46"/>
      <c r="G91" s="40">
        <f t="shared" si="4"/>
        <v>0</v>
      </c>
      <c r="H91" s="46"/>
      <c r="I91" s="46"/>
      <c r="J91" s="40">
        <f t="shared" si="5"/>
        <v>0</v>
      </c>
      <c r="K91" s="46"/>
      <c r="L91" s="46"/>
      <c r="M91" s="40">
        <f t="shared" si="6"/>
        <v>0</v>
      </c>
      <c r="N91" s="46"/>
      <c r="O91" s="32"/>
      <c r="P91" s="33"/>
      <c r="Q91" s="25"/>
      <c r="R91" s="207"/>
      <c r="S91" s="31"/>
      <c r="T91" s="27"/>
      <c r="U91" s="27"/>
    </row>
    <row r="92" spans="1:21" ht="20.100000000000001" customHeight="1">
      <c r="A92" s="30"/>
      <c r="B92" s="201" t="s">
        <v>495</v>
      </c>
      <c r="C92" s="35" t="s">
        <v>96</v>
      </c>
      <c r="D92" s="46">
        <v>0.24</v>
      </c>
      <c r="E92" s="46"/>
      <c r="F92" s="46"/>
      <c r="G92" s="40">
        <f t="shared" si="4"/>
        <v>0</v>
      </c>
      <c r="H92" s="46"/>
      <c r="I92" s="46"/>
      <c r="J92" s="40">
        <f t="shared" si="5"/>
        <v>0</v>
      </c>
      <c r="K92" s="46"/>
      <c r="L92" s="46"/>
      <c r="M92" s="40">
        <f t="shared" si="6"/>
        <v>0</v>
      </c>
      <c r="N92" s="46"/>
      <c r="O92" s="32"/>
      <c r="P92" s="33"/>
      <c r="Q92" s="25"/>
      <c r="R92" s="207"/>
      <c r="S92" s="31"/>
      <c r="T92" s="27"/>
      <c r="U92" s="27"/>
    </row>
    <row r="93" spans="1:21" ht="20.100000000000001" customHeight="1">
      <c r="A93" s="30">
        <v>59</v>
      </c>
      <c r="B93" s="201" t="s">
        <v>241</v>
      </c>
      <c r="C93" s="35" t="s">
        <v>2</v>
      </c>
      <c r="D93" s="46">
        <v>4</v>
      </c>
      <c r="E93" s="46">
        <v>40.133200000000002</v>
      </c>
      <c r="F93" s="46"/>
      <c r="G93" s="40">
        <f t="shared" si="4"/>
        <v>0</v>
      </c>
      <c r="H93" s="46">
        <v>66</v>
      </c>
      <c r="I93" s="46"/>
      <c r="J93" s="40">
        <f t="shared" si="5"/>
        <v>0</v>
      </c>
      <c r="K93" s="46">
        <v>16.64</v>
      </c>
      <c r="L93" s="46"/>
      <c r="M93" s="40">
        <f t="shared" si="6"/>
        <v>0</v>
      </c>
      <c r="N93" s="46">
        <f>G93+J93+M93</f>
        <v>0</v>
      </c>
      <c r="O93" s="32"/>
      <c r="P93" s="33"/>
      <c r="Q93" s="25"/>
      <c r="R93" s="207"/>
      <c r="S93" s="31"/>
      <c r="T93" s="27"/>
      <c r="U93" s="27"/>
    </row>
    <row r="94" spans="1:21" ht="20.100000000000001" customHeight="1">
      <c r="A94" s="30"/>
      <c r="B94" s="201" t="s">
        <v>547</v>
      </c>
      <c r="C94" s="35" t="s">
        <v>149</v>
      </c>
      <c r="D94" s="46">
        <v>2.48</v>
      </c>
      <c r="E94" s="46"/>
      <c r="F94" s="46"/>
      <c r="G94" s="40">
        <f t="shared" si="4"/>
        <v>0</v>
      </c>
      <c r="H94" s="46"/>
      <c r="I94" s="46"/>
      <c r="J94" s="40">
        <f t="shared" si="5"/>
        <v>0</v>
      </c>
      <c r="K94" s="46"/>
      <c r="L94" s="46"/>
      <c r="M94" s="40">
        <f t="shared" si="6"/>
        <v>0</v>
      </c>
      <c r="N94" s="46"/>
      <c r="O94" s="32"/>
      <c r="P94" s="33"/>
      <c r="Q94" s="25"/>
      <c r="R94" s="207"/>
      <c r="S94" s="31"/>
      <c r="T94" s="27"/>
      <c r="U94" s="27"/>
    </row>
    <row r="95" spans="1:21" ht="20.100000000000001" customHeight="1">
      <c r="A95" s="30"/>
      <c r="B95" s="201" t="s">
        <v>492</v>
      </c>
      <c r="C95" s="35" t="s">
        <v>493</v>
      </c>
      <c r="D95" s="46">
        <v>22.8</v>
      </c>
      <c r="E95" s="46"/>
      <c r="F95" s="46"/>
      <c r="G95" s="40">
        <f t="shared" si="4"/>
        <v>0</v>
      </c>
      <c r="H95" s="46"/>
      <c r="I95" s="46"/>
      <c r="J95" s="40">
        <f t="shared" si="5"/>
        <v>0</v>
      </c>
      <c r="K95" s="46"/>
      <c r="L95" s="46"/>
      <c r="M95" s="40">
        <f t="shared" si="6"/>
        <v>0</v>
      </c>
      <c r="N95" s="46"/>
      <c r="O95" s="32"/>
      <c r="P95" s="33"/>
      <c r="Q95" s="25"/>
      <c r="R95" s="207"/>
      <c r="S95" s="31"/>
      <c r="T95" s="27"/>
      <c r="U95" s="27"/>
    </row>
    <row r="96" spans="1:21" ht="20.100000000000001" customHeight="1">
      <c r="A96" s="30"/>
      <c r="B96" s="184" t="s">
        <v>495</v>
      </c>
      <c r="C96" s="35" t="s">
        <v>96</v>
      </c>
      <c r="D96" s="46">
        <v>0.12</v>
      </c>
      <c r="E96" s="46"/>
      <c r="F96" s="46"/>
      <c r="G96" s="40">
        <f t="shared" si="4"/>
        <v>0</v>
      </c>
      <c r="H96" s="46"/>
      <c r="I96" s="46"/>
      <c r="J96" s="40">
        <f t="shared" si="5"/>
        <v>0</v>
      </c>
      <c r="K96" s="46"/>
      <c r="L96" s="46"/>
      <c r="M96" s="40">
        <f t="shared" si="6"/>
        <v>0</v>
      </c>
      <c r="N96" s="46"/>
      <c r="O96" s="32"/>
      <c r="P96" s="33"/>
      <c r="Q96" s="25"/>
      <c r="R96" s="207"/>
      <c r="S96" s="31"/>
      <c r="T96" s="27"/>
      <c r="U96" s="27"/>
    </row>
    <row r="97" spans="1:21" ht="20.100000000000001" customHeight="1">
      <c r="A97" s="30">
        <v>60</v>
      </c>
      <c r="B97" s="184" t="s">
        <v>242</v>
      </c>
      <c r="C97" s="35" t="s">
        <v>2</v>
      </c>
      <c r="D97" s="46">
        <v>4</v>
      </c>
      <c r="E97" s="46">
        <v>34.863199999999999</v>
      </c>
      <c r="F97" s="46"/>
      <c r="G97" s="40">
        <f t="shared" si="4"/>
        <v>0</v>
      </c>
      <c r="H97" s="46">
        <v>66</v>
      </c>
      <c r="I97" s="46"/>
      <c r="J97" s="40">
        <f t="shared" si="5"/>
        <v>0</v>
      </c>
      <c r="K97" s="46">
        <v>16.64</v>
      </c>
      <c r="L97" s="46"/>
      <c r="M97" s="40">
        <f t="shared" si="6"/>
        <v>0</v>
      </c>
      <c r="N97" s="46">
        <f>G97+J97+M97</f>
        <v>0</v>
      </c>
      <c r="O97" s="32"/>
      <c r="P97" s="33"/>
      <c r="Q97" s="25"/>
      <c r="R97" s="207"/>
      <c r="S97" s="31"/>
      <c r="T97" s="27"/>
      <c r="U97" s="27"/>
    </row>
    <row r="98" spans="1:21" ht="20.100000000000001" customHeight="1">
      <c r="A98" s="30"/>
      <c r="B98" s="184" t="s">
        <v>548</v>
      </c>
      <c r="C98" s="35" t="s">
        <v>149</v>
      </c>
      <c r="D98" s="46">
        <v>2.48</v>
      </c>
      <c r="E98" s="46"/>
      <c r="F98" s="46"/>
      <c r="G98" s="40">
        <f t="shared" si="4"/>
        <v>0</v>
      </c>
      <c r="H98" s="46"/>
      <c r="I98" s="46"/>
      <c r="J98" s="40">
        <f t="shared" si="5"/>
        <v>0</v>
      </c>
      <c r="K98" s="46"/>
      <c r="L98" s="46"/>
      <c r="M98" s="40">
        <f t="shared" si="6"/>
        <v>0</v>
      </c>
      <c r="N98" s="46"/>
      <c r="O98" s="32"/>
      <c r="P98" s="33"/>
      <c r="Q98" s="25"/>
      <c r="R98" s="207"/>
      <c r="S98" s="31"/>
      <c r="T98" s="27"/>
      <c r="U98" s="27"/>
    </row>
    <row r="99" spans="1:21" ht="20.100000000000001" customHeight="1">
      <c r="A99" s="30"/>
      <c r="B99" s="184" t="s">
        <v>492</v>
      </c>
      <c r="C99" s="35" t="s">
        <v>493</v>
      </c>
      <c r="D99" s="46">
        <v>22.8</v>
      </c>
      <c r="E99" s="46"/>
      <c r="F99" s="46"/>
      <c r="G99" s="40">
        <f t="shared" si="4"/>
        <v>0</v>
      </c>
      <c r="H99" s="46"/>
      <c r="I99" s="46"/>
      <c r="J99" s="40">
        <f t="shared" si="5"/>
        <v>0</v>
      </c>
      <c r="K99" s="46"/>
      <c r="L99" s="46"/>
      <c r="M99" s="40">
        <f t="shared" si="6"/>
        <v>0</v>
      </c>
      <c r="N99" s="46"/>
      <c r="O99" s="32"/>
      <c r="P99" s="33"/>
      <c r="Q99" s="25"/>
      <c r="R99" s="207"/>
      <c r="S99" s="31"/>
      <c r="T99" s="27"/>
      <c r="U99" s="27"/>
    </row>
    <row r="100" spans="1:21" ht="20.100000000000001" customHeight="1">
      <c r="A100" s="30"/>
      <c r="B100" s="184" t="s">
        <v>495</v>
      </c>
      <c r="C100" s="35" t="s">
        <v>96</v>
      </c>
      <c r="D100" s="46">
        <v>0.12</v>
      </c>
      <c r="E100" s="46"/>
      <c r="F100" s="46"/>
      <c r="G100" s="40">
        <f t="shared" si="4"/>
        <v>0</v>
      </c>
      <c r="H100" s="46"/>
      <c r="I100" s="46"/>
      <c r="J100" s="40">
        <f t="shared" si="5"/>
        <v>0</v>
      </c>
      <c r="K100" s="46"/>
      <c r="L100" s="46"/>
      <c r="M100" s="40">
        <f t="shared" si="6"/>
        <v>0</v>
      </c>
      <c r="N100" s="46"/>
      <c r="O100" s="32"/>
      <c r="P100" s="33"/>
      <c r="Q100" s="25"/>
      <c r="R100" s="207"/>
      <c r="S100" s="31"/>
      <c r="T100" s="27"/>
      <c r="U100" s="27"/>
    </row>
    <row r="101" spans="1:21" ht="24.75" customHeight="1">
      <c r="A101" s="30">
        <v>61</v>
      </c>
      <c r="B101" s="201" t="s">
        <v>773</v>
      </c>
      <c r="C101" s="35" t="s">
        <v>2</v>
      </c>
      <c r="D101" s="46">
        <v>2</v>
      </c>
      <c r="E101" s="46"/>
      <c r="F101" s="46"/>
      <c r="G101" s="40">
        <f t="shared" si="4"/>
        <v>0</v>
      </c>
      <c r="H101" s="46"/>
      <c r="I101" s="46"/>
      <c r="J101" s="40">
        <f t="shared" si="5"/>
        <v>0</v>
      </c>
      <c r="K101" s="46"/>
      <c r="L101" s="46"/>
      <c r="M101" s="40">
        <f t="shared" si="6"/>
        <v>0</v>
      </c>
      <c r="N101" s="46"/>
      <c r="O101" s="32"/>
      <c r="P101" s="33"/>
      <c r="Q101" s="25"/>
      <c r="R101" s="207"/>
      <c r="S101" s="31"/>
      <c r="T101" s="27"/>
      <c r="U101" s="27"/>
    </row>
    <row r="102" spans="1:21" ht="33">
      <c r="A102" s="30">
        <v>62</v>
      </c>
      <c r="B102" s="201" t="s">
        <v>772</v>
      </c>
      <c r="C102" s="35" t="s">
        <v>2</v>
      </c>
      <c r="D102" s="46">
        <v>2</v>
      </c>
      <c r="E102" s="46">
        <v>42453.361355932211</v>
      </c>
      <c r="F102" s="46"/>
      <c r="G102" s="40">
        <f t="shared" si="4"/>
        <v>0</v>
      </c>
      <c r="H102" s="46">
        <v>187.2</v>
      </c>
      <c r="I102" s="46"/>
      <c r="J102" s="40">
        <f t="shared" si="5"/>
        <v>0</v>
      </c>
      <c r="K102" s="46">
        <v>9.1999999999999993</v>
      </c>
      <c r="L102" s="46"/>
      <c r="M102" s="40">
        <f t="shared" si="6"/>
        <v>0</v>
      </c>
      <c r="N102" s="46">
        <f>G102+J102+M102</f>
        <v>0</v>
      </c>
      <c r="O102" s="32"/>
      <c r="P102" s="33"/>
      <c r="Q102" s="25"/>
      <c r="R102" s="207"/>
      <c r="S102" s="31"/>
      <c r="T102" s="27"/>
      <c r="U102" s="27"/>
    </row>
    <row r="103" spans="1:21" ht="20.100000000000001" customHeight="1">
      <c r="A103" s="30">
        <v>63</v>
      </c>
      <c r="B103" s="187" t="s">
        <v>291</v>
      </c>
      <c r="C103" s="35" t="s">
        <v>2</v>
      </c>
      <c r="D103" s="46">
        <v>1</v>
      </c>
      <c r="E103" s="46">
        <v>5500.68</v>
      </c>
      <c r="F103" s="46"/>
      <c r="G103" s="40">
        <f t="shared" si="4"/>
        <v>0</v>
      </c>
      <c r="H103" s="46">
        <v>28.02</v>
      </c>
      <c r="I103" s="46"/>
      <c r="J103" s="40">
        <f t="shared" si="5"/>
        <v>0</v>
      </c>
      <c r="K103" s="46">
        <v>3.6</v>
      </c>
      <c r="L103" s="46"/>
      <c r="M103" s="40">
        <f t="shared" si="6"/>
        <v>0</v>
      </c>
      <c r="N103" s="46">
        <f>G103+J103+M103</f>
        <v>0</v>
      </c>
      <c r="O103" s="32"/>
      <c r="P103" s="33"/>
      <c r="Q103" s="25"/>
      <c r="R103" s="207"/>
      <c r="S103" s="31"/>
      <c r="T103" s="27"/>
      <c r="U103" s="27"/>
    </row>
    <row r="104" spans="1:21" ht="35.25" customHeight="1">
      <c r="A104" s="30">
        <v>64</v>
      </c>
      <c r="B104" s="187" t="s">
        <v>476</v>
      </c>
      <c r="C104" s="35" t="s">
        <v>2</v>
      </c>
      <c r="D104" s="46">
        <v>1</v>
      </c>
      <c r="E104" s="46">
        <v>10361.120000000001</v>
      </c>
      <c r="F104" s="46"/>
      <c r="G104" s="40">
        <f t="shared" si="4"/>
        <v>0</v>
      </c>
      <c r="H104" s="46">
        <v>90.6</v>
      </c>
      <c r="I104" s="46"/>
      <c r="J104" s="40">
        <f t="shared" si="5"/>
        <v>0</v>
      </c>
      <c r="K104" s="46">
        <v>8.9600000000000009</v>
      </c>
      <c r="L104" s="46"/>
      <c r="M104" s="40">
        <f t="shared" si="6"/>
        <v>0</v>
      </c>
      <c r="N104" s="46">
        <f>G104+J104+M104</f>
        <v>0</v>
      </c>
      <c r="O104" s="32"/>
      <c r="P104" s="33"/>
      <c r="Q104" s="25"/>
      <c r="R104" s="207"/>
      <c r="S104" s="31"/>
      <c r="T104" s="27"/>
      <c r="U104" s="27"/>
    </row>
    <row r="105" spans="1:21" ht="20.100000000000001" customHeight="1">
      <c r="A105" s="30">
        <v>65</v>
      </c>
      <c r="B105" s="176" t="s">
        <v>477</v>
      </c>
      <c r="C105" s="26" t="s">
        <v>2</v>
      </c>
      <c r="D105" s="46">
        <v>1</v>
      </c>
      <c r="E105" s="46">
        <v>1563</v>
      </c>
      <c r="F105" s="46"/>
      <c r="G105" s="40">
        <f t="shared" si="4"/>
        <v>0</v>
      </c>
      <c r="H105" s="46">
        <v>67.800000000000011</v>
      </c>
      <c r="I105" s="46"/>
      <c r="J105" s="40">
        <f t="shared" si="5"/>
        <v>0</v>
      </c>
      <c r="K105" s="46">
        <v>27.6</v>
      </c>
      <c r="L105" s="46"/>
      <c r="M105" s="40">
        <f t="shared" si="6"/>
        <v>0</v>
      </c>
      <c r="N105" s="46">
        <f>G105+J105+M105</f>
        <v>0</v>
      </c>
      <c r="O105" s="32"/>
      <c r="P105" s="33"/>
      <c r="Q105" s="25"/>
      <c r="R105" s="207"/>
    </row>
    <row r="106" spans="1:21" customFormat="1" ht="18">
      <c r="A106" s="86"/>
      <c r="B106" s="86" t="s">
        <v>124</v>
      </c>
      <c r="C106" s="86"/>
      <c r="D106" s="123"/>
      <c r="E106" s="80"/>
      <c r="F106" s="80"/>
      <c r="G106" s="147">
        <f>SUM(G6:G105)</f>
        <v>0</v>
      </c>
      <c r="H106" s="80"/>
      <c r="I106" s="80"/>
      <c r="J106" s="147">
        <f>SUM(J6:J105)</f>
        <v>0</v>
      </c>
      <c r="K106" s="80"/>
      <c r="L106" s="80"/>
      <c r="M106" s="147">
        <f t="shared" ref="M106:N106" si="7">SUM(M6:M105)</f>
        <v>0</v>
      </c>
      <c r="N106" s="147">
        <f t="shared" si="7"/>
        <v>0</v>
      </c>
      <c r="O106" s="448"/>
      <c r="P106" s="448"/>
      <c r="Q106" s="25"/>
      <c r="R106" s="448"/>
    </row>
    <row r="107" spans="1:21" s="88" customFormat="1" ht="21" customHeight="1">
      <c r="A107" s="86"/>
      <c r="B107" s="86" t="s">
        <v>184</v>
      </c>
      <c r="C107" s="86"/>
      <c r="D107" s="123"/>
      <c r="E107" s="80"/>
      <c r="F107" s="80"/>
      <c r="G107" s="136">
        <f>G102+G103+G104</f>
        <v>0</v>
      </c>
      <c r="H107" s="80"/>
      <c r="I107" s="80"/>
      <c r="J107" s="136">
        <f>J102+J103+J104</f>
        <v>0</v>
      </c>
      <c r="K107" s="80"/>
      <c r="L107" s="80"/>
      <c r="M107" s="136">
        <f>M102+M103+M104</f>
        <v>0</v>
      </c>
      <c r="N107" s="136">
        <f>N102+N103+N104</f>
        <v>0</v>
      </c>
      <c r="O107" s="27"/>
      <c r="P107" s="27"/>
      <c r="Q107" s="27"/>
      <c r="R107" s="27"/>
      <c r="S107" s="31"/>
      <c r="T107" s="27"/>
    </row>
    <row r="108" spans="1:21" s="88" customFormat="1" ht="18">
      <c r="A108" s="86"/>
      <c r="B108" s="86" t="s">
        <v>186</v>
      </c>
      <c r="C108" s="137">
        <v>0.1</v>
      </c>
      <c r="D108" s="123"/>
      <c r="E108" s="80"/>
      <c r="F108" s="80"/>
      <c r="G108" s="80"/>
      <c r="H108" s="80"/>
      <c r="I108" s="80"/>
      <c r="J108" s="80"/>
      <c r="K108" s="80"/>
      <c r="L108" s="80"/>
      <c r="M108" s="80"/>
      <c r="N108" s="147">
        <f>(N106-N107)*C108</f>
        <v>0</v>
      </c>
      <c r="O108" s="27"/>
      <c r="P108" s="27"/>
      <c r="Q108" s="27"/>
      <c r="R108" s="27"/>
      <c r="S108" s="31"/>
      <c r="T108" s="27"/>
    </row>
    <row r="109" spans="1:21" s="88" customFormat="1" ht="36">
      <c r="A109" s="86"/>
      <c r="B109" s="86" t="s">
        <v>185</v>
      </c>
      <c r="C109" s="137">
        <v>0.68</v>
      </c>
      <c r="D109" s="123"/>
      <c r="E109" s="80"/>
      <c r="F109" s="80"/>
      <c r="G109" s="80"/>
      <c r="H109" s="80"/>
      <c r="I109" s="80"/>
      <c r="J109" s="80"/>
      <c r="K109" s="80"/>
      <c r="L109" s="80"/>
      <c r="M109" s="80"/>
      <c r="N109" s="147">
        <f>J107*C109</f>
        <v>0</v>
      </c>
      <c r="O109" s="27"/>
      <c r="P109" s="27"/>
      <c r="Q109" s="27"/>
      <c r="R109" s="27"/>
      <c r="S109" s="31"/>
      <c r="T109" s="27"/>
    </row>
    <row r="110" spans="1:21" s="88" customFormat="1" ht="18">
      <c r="A110" s="86"/>
      <c r="B110" s="86" t="s">
        <v>124</v>
      </c>
      <c r="C110" s="86"/>
      <c r="D110" s="123"/>
      <c r="E110" s="80"/>
      <c r="F110" s="80"/>
      <c r="G110" s="80"/>
      <c r="H110" s="80"/>
      <c r="I110" s="80"/>
      <c r="J110" s="80"/>
      <c r="K110" s="80"/>
      <c r="L110" s="80"/>
      <c r="M110" s="80"/>
      <c r="N110" s="147">
        <f>N106+N108+N109</f>
        <v>0</v>
      </c>
      <c r="O110" s="27"/>
      <c r="P110" s="27"/>
      <c r="Q110" s="27"/>
      <c r="R110" s="27"/>
      <c r="S110" s="31"/>
      <c r="T110" s="27"/>
    </row>
    <row r="111" spans="1:21" s="88" customFormat="1" ht="36">
      <c r="A111" s="86"/>
      <c r="B111" s="86" t="s">
        <v>187</v>
      </c>
      <c r="C111" s="137">
        <v>0.08</v>
      </c>
      <c r="D111" s="123"/>
      <c r="E111" s="80"/>
      <c r="F111" s="80"/>
      <c r="G111" s="80"/>
      <c r="H111" s="80"/>
      <c r="I111" s="80"/>
      <c r="J111" s="80"/>
      <c r="K111" s="80"/>
      <c r="L111" s="80"/>
      <c r="M111" s="80"/>
      <c r="N111" s="147">
        <f>(N110-G107)*C111</f>
        <v>0</v>
      </c>
      <c r="O111" s="27"/>
      <c r="P111" s="27"/>
      <c r="Q111" s="27"/>
      <c r="R111" s="27"/>
      <c r="S111" s="31"/>
      <c r="T111" s="27"/>
    </row>
    <row r="112" spans="1:21" s="88" customFormat="1" ht="18">
      <c r="A112" s="139"/>
      <c r="B112" s="170" t="s">
        <v>194</v>
      </c>
      <c r="C112" s="139"/>
      <c r="D112" s="157"/>
      <c r="E112" s="158"/>
      <c r="F112" s="158"/>
      <c r="G112" s="158"/>
      <c r="H112" s="158"/>
      <c r="I112" s="158"/>
      <c r="J112" s="158"/>
      <c r="K112" s="158"/>
      <c r="L112" s="158"/>
      <c r="M112" s="158"/>
      <c r="N112" s="171">
        <f>N110+N111</f>
        <v>0</v>
      </c>
      <c r="O112" s="27"/>
      <c r="P112" s="27"/>
      <c r="Q112" s="27"/>
      <c r="R112" s="27"/>
      <c r="S112" s="31"/>
      <c r="T112" s="27"/>
    </row>
    <row r="113" spans="1:14" s="64" customFormat="1" ht="18">
      <c r="A113" s="498" t="s">
        <v>143</v>
      </c>
      <c r="B113" s="499"/>
      <c r="C113" s="499"/>
      <c r="D113" s="499"/>
      <c r="E113" s="499"/>
      <c r="F113" s="499"/>
      <c r="G113" s="499"/>
      <c r="H113" s="499"/>
      <c r="I113" s="499"/>
      <c r="J113" s="499"/>
      <c r="K113" s="499"/>
      <c r="L113" s="499"/>
      <c r="M113" s="499"/>
      <c r="N113" s="500"/>
    </row>
    <row r="114" spans="1:14" s="64" customFormat="1" ht="16.5" customHeight="1">
      <c r="A114" s="63"/>
      <c r="B114" s="69" t="s">
        <v>75</v>
      </c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</row>
    <row r="115" spans="1:14">
      <c r="A115" s="60">
        <v>1</v>
      </c>
      <c r="B115" s="119" t="s">
        <v>292</v>
      </c>
      <c r="C115" s="61" t="s">
        <v>76</v>
      </c>
      <c r="D115" s="62">
        <v>600</v>
      </c>
      <c r="E115" s="135">
        <v>290.74200000000002</v>
      </c>
      <c r="F115" s="135"/>
      <c r="G115" s="135">
        <f>D115*F115</f>
        <v>0</v>
      </c>
      <c r="H115" s="135">
        <v>2.76</v>
      </c>
      <c r="I115" s="135"/>
      <c r="J115" s="135">
        <f>D115*I115</f>
        <v>0</v>
      </c>
      <c r="K115" s="135">
        <v>0.624</v>
      </c>
      <c r="L115" s="135"/>
      <c r="M115" s="135">
        <f>D115*L115</f>
        <v>0</v>
      </c>
      <c r="N115" s="135">
        <f>M115+J115+G115</f>
        <v>0</v>
      </c>
    </row>
    <row r="116" spans="1:14">
      <c r="A116" s="60"/>
      <c r="B116" s="119" t="s">
        <v>549</v>
      </c>
      <c r="C116" s="61" t="s">
        <v>76</v>
      </c>
      <c r="D116" s="62">
        <f>D115*1.02</f>
        <v>612</v>
      </c>
      <c r="E116" s="135"/>
      <c r="F116" s="135"/>
      <c r="G116" s="135">
        <f t="shared" ref="G116:G179" si="8">D116*F116</f>
        <v>0</v>
      </c>
      <c r="H116" s="135"/>
      <c r="I116" s="135"/>
      <c r="J116" s="135">
        <f t="shared" ref="J116:J179" si="9">D116*I116</f>
        <v>0</v>
      </c>
      <c r="K116" s="135"/>
      <c r="L116" s="135"/>
      <c r="M116" s="135">
        <f t="shared" ref="M116:M179" si="10">D116*L116</f>
        <v>0</v>
      </c>
      <c r="N116" s="135"/>
    </row>
    <row r="117" spans="1:14">
      <c r="A117" s="60">
        <v>2</v>
      </c>
      <c r="B117" s="119" t="s">
        <v>293</v>
      </c>
      <c r="C117" s="61" t="s">
        <v>76</v>
      </c>
      <c r="D117" s="62">
        <v>600</v>
      </c>
      <c r="E117" s="135">
        <v>38.016000000000005</v>
      </c>
      <c r="F117" s="135"/>
      <c r="G117" s="135">
        <f t="shared" si="8"/>
        <v>0</v>
      </c>
      <c r="H117" s="135">
        <v>1.4259999999999999</v>
      </c>
      <c r="I117" s="135"/>
      <c r="J117" s="135">
        <f t="shared" si="9"/>
        <v>0</v>
      </c>
      <c r="K117" s="135">
        <v>0.50800000000000001</v>
      </c>
      <c r="L117" s="135"/>
      <c r="M117" s="135">
        <f t="shared" si="10"/>
        <v>0</v>
      </c>
      <c r="N117" s="135">
        <f>M117+J117+G117</f>
        <v>0</v>
      </c>
    </row>
    <row r="118" spans="1:14">
      <c r="A118" s="60"/>
      <c r="B118" s="119" t="s">
        <v>550</v>
      </c>
      <c r="C118" s="61" t="s">
        <v>76</v>
      </c>
      <c r="D118" s="62">
        <f>D117*1.02</f>
        <v>612</v>
      </c>
      <c r="E118" s="135"/>
      <c r="F118" s="135"/>
      <c r="G118" s="135">
        <f t="shared" si="8"/>
        <v>0</v>
      </c>
      <c r="H118" s="135"/>
      <c r="I118" s="135"/>
      <c r="J118" s="135">
        <f t="shared" si="9"/>
        <v>0</v>
      </c>
      <c r="K118" s="135"/>
      <c r="L118" s="135"/>
      <c r="M118" s="135">
        <f t="shared" si="10"/>
        <v>0</v>
      </c>
      <c r="N118" s="135"/>
    </row>
    <row r="119" spans="1:14">
      <c r="A119" s="60">
        <v>3</v>
      </c>
      <c r="B119" s="119" t="s">
        <v>294</v>
      </c>
      <c r="C119" s="61" t="s">
        <v>76</v>
      </c>
      <c r="D119" s="62">
        <v>700</v>
      </c>
      <c r="E119" s="135">
        <v>145.709</v>
      </c>
      <c r="F119" s="135"/>
      <c r="G119" s="135">
        <f t="shared" si="8"/>
        <v>0</v>
      </c>
      <c r="H119" s="135">
        <v>1.9319999999999997</v>
      </c>
      <c r="I119" s="135"/>
      <c r="J119" s="135">
        <f t="shared" si="9"/>
        <v>0</v>
      </c>
      <c r="K119" s="135">
        <v>0.55200000000000005</v>
      </c>
      <c r="L119" s="135"/>
      <c r="M119" s="135">
        <f t="shared" si="10"/>
        <v>0</v>
      </c>
      <c r="N119" s="135">
        <f>M119+J119+G119</f>
        <v>0</v>
      </c>
    </row>
    <row r="120" spans="1:14">
      <c r="A120" s="60"/>
      <c r="B120" s="119" t="s">
        <v>551</v>
      </c>
      <c r="C120" s="61" t="s">
        <v>76</v>
      </c>
      <c r="D120" s="62">
        <f>D119*1.02</f>
        <v>714</v>
      </c>
      <c r="E120" s="135"/>
      <c r="F120" s="135"/>
      <c r="G120" s="135">
        <f t="shared" si="8"/>
        <v>0</v>
      </c>
      <c r="H120" s="135"/>
      <c r="I120" s="135"/>
      <c r="J120" s="135">
        <f t="shared" si="9"/>
        <v>0</v>
      </c>
      <c r="K120" s="135"/>
      <c r="L120" s="135"/>
      <c r="M120" s="135">
        <f t="shared" si="10"/>
        <v>0</v>
      </c>
      <c r="N120" s="135"/>
    </row>
    <row r="121" spans="1:14">
      <c r="A121" s="60">
        <v>4</v>
      </c>
      <c r="B121" s="119" t="s">
        <v>295</v>
      </c>
      <c r="C121" s="61" t="s">
        <v>76</v>
      </c>
      <c r="D121" s="62">
        <v>700</v>
      </c>
      <c r="E121" s="135">
        <v>21.884200000000003</v>
      </c>
      <c r="F121" s="135"/>
      <c r="G121" s="135">
        <f t="shared" si="8"/>
        <v>0</v>
      </c>
      <c r="H121" s="135">
        <v>1.242</v>
      </c>
      <c r="I121" s="135"/>
      <c r="J121" s="135">
        <f t="shared" si="9"/>
        <v>0</v>
      </c>
      <c r="K121" s="135">
        <v>1.2800000000000001E-2</v>
      </c>
      <c r="L121" s="135"/>
      <c r="M121" s="135">
        <f t="shared" si="10"/>
        <v>0</v>
      </c>
      <c r="N121" s="135">
        <f>M121+J121+G121</f>
        <v>0</v>
      </c>
    </row>
    <row r="122" spans="1:14">
      <c r="A122" s="60"/>
      <c r="B122" s="119" t="s">
        <v>552</v>
      </c>
      <c r="C122" s="61" t="s">
        <v>76</v>
      </c>
      <c r="D122" s="62">
        <f>D121*1.02</f>
        <v>714</v>
      </c>
      <c r="E122" s="135"/>
      <c r="F122" s="135"/>
      <c r="G122" s="135">
        <f t="shared" si="8"/>
        <v>0</v>
      </c>
      <c r="H122" s="135"/>
      <c r="I122" s="135"/>
      <c r="J122" s="135">
        <f t="shared" si="9"/>
        <v>0</v>
      </c>
      <c r="K122" s="135"/>
      <c r="L122" s="135"/>
      <c r="M122" s="135">
        <f t="shared" si="10"/>
        <v>0</v>
      </c>
      <c r="N122" s="135"/>
    </row>
    <row r="123" spans="1:14">
      <c r="A123" s="60">
        <v>5</v>
      </c>
      <c r="B123" s="119" t="s">
        <v>296</v>
      </c>
      <c r="C123" s="61" t="s">
        <v>76</v>
      </c>
      <c r="D123" s="62">
        <v>800</v>
      </c>
      <c r="E123" s="135">
        <v>84.70559999999999</v>
      </c>
      <c r="F123" s="135"/>
      <c r="G123" s="135">
        <f t="shared" si="8"/>
        <v>0</v>
      </c>
      <c r="H123" s="135">
        <v>1.61</v>
      </c>
      <c r="I123" s="135"/>
      <c r="J123" s="135">
        <f t="shared" si="9"/>
        <v>0</v>
      </c>
      <c r="K123" s="135">
        <v>1.2800000000000001E-2</v>
      </c>
      <c r="L123" s="135"/>
      <c r="M123" s="135">
        <f t="shared" si="10"/>
        <v>0</v>
      </c>
      <c r="N123" s="135">
        <f>M123+J123+G123</f>
        <v>0</v>
      </c>
    </row>
    <row r="124" spans="1:14">
      <c r="A124" s="60"/>
      <c r="B124" s="119" t="s">
        <v>553</v>
      </c>
      <c r="C124" s="61" t="s">
        <v>76</v>
      </c>
      <c r="D124" s="62">
        <f>D123*1.02</f>
        <v>816</v>
      </c>
      <c r="E124" s="135"/>
      <c r="F124" s="135"/>
      <c r="G124" s="135">
        <f t="shared" si="8"/>
        <v>0</v>
      </c>
      <c r="H124" s="135"/>
      <c r="I124" s="135"/>
      <c r="J124" s="135">
        <f t="shared" si="9"/>
        <v>0</v>
      </c>
      <c r="K124" s="135"/>
      <c r="L124" s="135"/>
      <c r="M124" s="135">
        <f t="shared" si="10"/>
        <v>0</v>
      </c>
      <c r="N124" s="135"/>
    </row>
    <row r="125" spans="1:14">
      <c r="A125" s="60">
        <v>6</v>
      </c>
      <c r="B125" s="119" t="s">
        <v>297</v>
      </c>
      <c r="C125" s="61" t="s">
        <v>76</v>
      </c>
      <c r="D125" s="62">
        <v>800</v>
      </c>
      <c r="E125" s="135">
        <v>10.980799999999999</v>
      </c>
      <c r="F125" s="135"/>
      <c r="G125" s="135">
        <f t="shared" si="8"/>
        <v>0</v>
      </c>
      <c r="H125" s="135">
        <v>1.0580000000000001</v>
      </c>
      <c r="I125" s="135"/>
      <c r="J125" s="135">
        <f t="shared" si="9"/>
        <v>0</v>
      </c>
      <c r="K125" s="135">
        <v>1.2800000000000001E-2</v>
      </c>
      <c r="L125" s="135"/>
      <c r="M125" s="135">
        <f t="shared" si="10"/>
        <v>0</v>
      </c>
      <c r="N125" s="135">
        <f>M125+J125+G125</f>
        <v>0</v>
      </c>
    </row>
    <row r="126" spans="1:14">
      <c r="A126" s="60"/>
      <c r="B126" s="119" t="s">
        <v>554</v>
      </c>
      <c r="C126" s="61" t="s">
        <v>76</v>
      </c>
      <c r="D126" s="62">
        <f>D125*1.02</f>
        <v>816</v>
      </c>
      <c r="E126" s="135"/>
      <c r="F126" s="135"/>
      <c r="G126" s="135">
        <f t="shared" si="8"/>
        <v>0</v>
      </c>
      <c r="H126" s="135"/>
      <c r="I126" s="135"/>
      <c r="J126" s="135">
        <f t="shared" si="9"/>
        <v>0</v>
      </c>
      <c r="K126" s="135"/>
      <c r="L126" s="135"/>
      <c r="M126" s="135">
        <f t="shared" si="10"/>
        <v>0</v>
      </c>
      <c r="N126" s="135"/>
    </row>
    <row r="127" spans="1:14">
      <c r="A127" s="60">
        <v>7</v>
      </c>
      <c r="B127" s="119" t="s">
        <v>298</v>
      </c>
      <c r="C127" s="61" t="s">
        <v>76</v>
      </c>
      <c r="D127" s="62">
        <v>300</v>
      </c>
      <c r="E127" s="135">
        <v>60.541799999999988</v>
      </c>
      <c r="F127" s="135"/>
      <c r="G127" s="135">
        <f t="shared" si="8"/>
        <v>0</v>
      </c>
      <c r="H127" s="135">
        <v>1.6099999999999999</v>
      </c>
      <c r="I127" s="135"/>
      <c r="J127" s="135">
        <f t="shared" si="9"/>
        <v>0</v>
      </c>
      <c r="K127" s="135">
        <v>1.2800000000000001E-2</v>
      </c>
      <c r="L127" s="135"/>
      <c r="M127" s="135">
        <f t="shared" si="10"/>
        <v>0</v>
      </c>
      <c r="N127" s="135">
        <f>M127+J127+G127</f>
        <v>0</v>
      </c>
    </row>
    <row r="128" spans="1:14">
      <c r="A128" s="60"/>
      <c r="B128" s="119" t="s">
        <v>555</v>
      </c>
      <c r="C128" s="61" t="s">
        <v>76</v>
      </c>
      <c r="D128" s="62">
        <f>D127*1.02</f>
        <v>306</v>
      </c>
      <c r="E128" s="135"/>
      <c r="F128" s="135"/>
      <c r="G128" s="135">
        <f t="shared" si="8"/>
        <v>0</v>
      </c>
      <c r="H128" s="135"/>
      <c r="I128" s="135"/>
      <c r="J128" s="135">
        <f t="shared" si="9"/>
        <v>0</v>
      </c>
      <c r="K128" s="135"/>
      <c r="L128" s="135"/>
      <c r="M128" s="135">
        <f t="shared" si="10"/>
        <v>0</v>
      </c>
      <c r="N128" s="135"/>
    </row>
    <row r="129" spans="1:14">
      <c r="A129" s="60">
        <v>8</v>
      </c>
      <c r="B129" s="119" t="s">
        <v>299</v>
      </c>
      <c r="C129" s="61" t="s">
        <v>76</v>
      </c>
      <c r="D129" s="62">
        <v>300</v>
      </c>
      <c r="E129" s="135">
        <v>7.8697999999999988</v>
      </c>
      <c r="F129" s="135"/>
      <c r="G129" s="135">
        <f t="shared" si="8"/>
        <v>0</v>
      </c>
      <c r="H129" s="135">
        <v>1.0579999999999998</v>
      </c>
      <c r="I129" s="135"/>
      <c r="J129" s="135">
        <f t="shared" si="9"/>
        <v>0</v>
      </c>
      <c r="K129" s="135">
        <v>1.2800000000000001E-2</v>
      </c>
      <c r="L129" s="135"/>
      <c r="M129" s="135">
        <f t="shared" si="10"/>
        <v>0</v>
      </c>
      <c r="N129" s="135">
        <f>M129+J129+G129</f>
        <v>0</v>
      </c>
    </row>
    <row r="130" spans="1:14">
      <c r="A130" s="60"/>
      <c r="B130" s="119" t="s">
        <v>556</v>
      </c>
      <c r="C130" s="61" t="s">
        <v>76</v>
      </c>
      <c r="D130" s="62">
        <f>D129*1.02</f>
        <v>306</v>
      </c>
      <c r="E130" s="135"/>
      <c r="F130" s="135"/>
      <c r="G130" s="135">
        <f t="shared" si="8"/>
        <v>0</v>
      </c>
      <c r="H130" s="135"/>
      <c r="I130" s="135"/>
      <c r="J130" s="135">
        <f t="shared" si="9"/>
        <v>0</v>
      </c>
      <c r="K130" s="135"/>
      <c r="L130" s="135"/>
      <c r="M130" s="135">
        <f t="shared" si="10"/>
        <v>0</v>
      </c>
      <c r="N130" s="135"/>
    </row>
    <row r="131" spans="1:14">
      <c r="A131" s="60">
        <v>9</v>
      </c>
      <c r="B131" s="119" t="s">
        <v>300</v>
      </c>
      <c r="C131" s="61" t="s">
        <v>76</v>
      </c>
      <c r="D131" s="62">
        <v>200</v>
      </c>
      <c r="E131" s="135">
        <v>42.416400000000003</v>
      </c>
      <c r="F131" s="135"/>
      <c r="G131" s="135">
        <f t="shared" si="8"/>
        <v>0</v>
      </c>
      <c r="H131" s="135">
        <v>1.61</v>
      </c>
      <c r="I131" s="135"/>
      <c r="J131" s="135">
        <f t="shared" si="9"/>
        <v>0</v>
      </c>
      <c r="K131" s="135">
        <v>1.2800000000000001E-2</v>
      </c>
      <c r="L131" s="135"/>
      <c r="M131" s="135">
        <f t="shared" si="10"/>
        <v>0</v>
      </c>
      <c r="N131" s="135">
        <f>M131+J131+G131</f>
        <v>0</v>
      </c>
    </row>
    <row r="132" spans="1:14">
      <c r="A132" s="60"/>
      <c r="B132" s="119" t="s">
        <v>557</v>
      </c>
      <c r="C132" s="61" t="s">
        <v>76</v>
      </c>
      <c r="D132" s="62">
        <f>D131*1.02</f>
        <v>204</v>
      </c>
      <c r="E132" s="135"/>
      <c r="F132" s="135"/>
      <c r="G132" s="135">
        <f t="shared" si="8"/>
        <v>0</v>
      </c>
      <c r="H132" s="135"/>
      <c r="I132" s="135"/>
      <c r="J132" s="135">
        <f t="shared" si="9"/>
        <v>0</v>
      </c>
      <c r="K132" s="135"/>
      <c r="L132" s="135"/>
      <c r="M132" s="135">
        <f t="shared" si="10"/>
        <v>0</v>
      </c>
      <c r="N132" s="135"/>
    </row>
    <row r="133" spans="1:14">
      <c r="A133" s="60">
        <v>10</v>
      </c>
      <c r="B133" s="119" t="s">
        <v>301</v>
      </c>
      <c r="C133" s="61" t="s">
        <v>76</v>
      </c>
      <c r="D133" s="62">
        <v>200</v>
      </c>
      <c r="E133" s="135">
        <v>5.0648</v>
      </c>
      <c r="F133" s="135"/>
      <c r="G133" s="135">
        <f t="shared" si="8"/>
        <v>0</v>
      </c>
      <c r="H133" s="135">
        <v>0.82799999999999996</v>
      </c>
      <c r="I133" s="135"/>
      <c r="J133" s="135">
        <f t="shared" si="9"/>
        <v>0</v>
      </c>
      <c r="K133" s="135">
        <v>1.2800000000000001E-2</v>
      </c>
      <c r="L133" s="135"/>
      <c r="M133" s="135">
        <f t="shared" si="10"/>
        <v>0</v>
      </c>
      <c r="N133" s="135">
        <f>M133+J133+G133</f>
        <v>0</v>
      </c>
    </row>
    <row r="134" spans="1:14">
      <c r="A134" s="60"/>
      <c r="B134" s="119" t="s">
        <v>558</v>
      </c>
      <c r="C134" s="61" t="s">
        <v>76</v>
      </c>
      <c r="D134" s="62">
        <f>D133*1.02</f>
        <v>204</v>
      </c>
      <c r="E134" s="135"/>
      <c r="F134" s="135"/>
      <c r="G134" s="135">
        <f t="shared" si="8"/>
        <v>0</v>
      </c>
      <c r="H134" s="135"/>
      <c r="I134" s="135"/>
      <c r="J134" s="135">
        <f t="shared" si="9"/>
        <v>0</v>
      </c>
      <c r="K134" s="135"/>
      <c r="L134" s="135"/>
      <c r="M134" s="135">
        <f t="shared" si="10"/>
        <v>0</v>
      </c>
      <c r="N134" s="135"/>
    </row>
    <row r="135" spans="1:14">
      <c r="A135" s="60">
        <v>11</v>
      </c>
      <c r="B135" s="119" t="s">
        <v>302</v>
      </c>
      <c r="C135" s="61" t="s">
        <v>76</v>
      </c>
      <c r="D135" s="62">
        <v>50</v>
      </c>
      <c r="E135" s="135">
        <v>34.101599999999998</v>
      </c>
      <c r="F135" s="135"/>
      <c r="G135" s="135">
        <f t="shared" si="8"/>
        <v>0</v>
      </c>
      <c r="H135" s="135">
        <v>1.472</v>
      </c>
      <c r="I135" s="135"/>
      <c r="J135" s="135">
        <f t="shared" si="9"/>
        <v>0</v>
      </c>
      <c r="K135" s="135">
        <v>1.2800000000000001E-2</v>
      </c>
      <c r="L135" s="135"/>
      <c r="M135" s="135">
        <f t="shared" si="10"/>
        <v>0</v>
      </c>
      <c r="N135" s="135">
        <f>M135+J135+G135</f>
        <v>0</v>
      </c>
    </row>
    <row r="136" spans="1:14">
      <c r="A136" s="60"/>
      <c r="B136" s="119" t="s">
        <v>559</v>
      </c>
      <c r="C136" s="61" t="s">
        <v>76</v>
      </c>
      <c r="D136" s="62">
        <f>D135*1.02</f>
        <v>51</v>
      </c>
      <c r="E136" s="135"/>
      <c r="F136" s="135"/>
      <c r="G136" s="135">
        <f t="shared" si="8"/>
        <v>0</v>
      </c>
      <c r="H136" s="135"/>
      <c r="I136" s="135"/>
      <c r="J136" s="135">
        <f t="shared" si="9"/>
        <v>0</v>
      </c>
      <c r="K136" s="135"/>
      <c r="L136" s="135"/>
      <c r="M136" s="135">
        <f t="shared" si="10"/>
        <v>0</v>
      </c>
      <c r="N136" s="135"/>
    </row>
    <row r="137" spans="1:14">
      <c r="A137" s="60">
        <v>12</v>
      </c>
      <c r="B137" s="119" t="s">
        <v>303</v>
      </c>
      <c r="C137" s="61" t="s">
        <v>76</v>
      </c>
      <c r="D137" s="62">
        <v>400</v>
      </c>
      <c r="E137" s="135">
        <v>21.861599999999999</v>
      </c>
      <c r="F137" s="135"/>
      <c r="G137" s="135">
        <f t="shared" si="8"/>
        <v>0</v>
      </c>
      <c r="H137" s="135">
        <v>1.472</v>
      </c>
      <c r="I137" s="135"/>
      <c r="J137" s="135">
        <f t="shared" si="9"/>
        <v>0</v>
      </c>
      <c r="K137" s="135">
        <v>1.2800000000000001E-2</v>
      </c>
      <c r="L137" s="135"/>
      <c r="M137" s="135">
        <f t="shared" si="10"/>
        <v>0</v>
      </c>
      <c r="N137" s="135">
        <f>M137+J137+G137</f>
        <v>0</v>
      </c>
    </row>
    <row r="138" spans="1:14">
      <c r="A138" s="60"/>
      <c r="B138" s="119" t="s">
        <v>560</v>
      </c>
      <c r="C138" s="61" t="s">
        <v>76</v>
      </c>
      <c r="D138" s="62">
        <f>D137*1.02</f>
        <v>408</v>
      </c>
      <c r="E138" s="135"/>
      <c r="F138" s="135"/>
      <c r="G138" s="135">
        <f t="shared" si="8"/>
        <v>0</v>
      </c>
      <c r="H138" s="135"/>
      <c r="I138" s="135"/>
      <c r="J138" s="135">
        <f t="shared" si="9"/>
        <v>0</v>
      </c>
      <c r="K138" s="135"/>
      <c r="L138" s="135"/>
      <c r="M138" s="135">
        <f t="shared" si="10"/>
        <v>0</v>
      </c>
      <c r="N138" s="135"/>
    </row>
    <row r="139" spans="1:14" ht="17.25" customHeight="1">
      <c r="A139" s="60">
        <v>13</v>
      </c>
      <c r="B139" s="119" t="s">
        <v>304</v>
      </c>
      <c r="C139" s="61" t="s">
        <v>76</v>
      </c>
      <c r="D139" s="62">
        <v>500</v>
      </c>
      <c r="E139" s="135">
        <v>15.213400000000002</v>
      </c>
      <c r="F139" s="135"/>
      <c r="G139" s="135">
        <f t="shared" si="8"/>
        <v>0</v>
      </c>
      <c r="H139" s="135">
        <v>1.242</v>
      </c>
      <c r="I139" s="135"/>
      <c r="J139" s="135">
        <f t="shared" si="9"/>
        <v>0</v>
      </c>
      <c r="K139" s="135">
        <v>1.2800000000000001E-2</v>
      </c>
      <c r="L139" s="135"/>
      <c r="M139" s="135">
        <f t="shared" si="10"/>
        <v>0</v>
      </c>
      <c r="N139" s="135">
        <f>M139+J139+G139</f>
        <v>0</v>
      </c>
    </row>
    <row r="140" spans="1:14" ht="17.25" customHeight="1">
      <c r="A140" s="60"/>
      <c r="B140" s="119" t="s">
        <v>561</v>
      </c>
      <c r="C140" s="61" t="s">
        <v>76</v>
      </c>
      <c r="D140" s="62">
        <f>D139*1.02</f>
        <v>510</v>
      </c>
      <c r="E140" s="135"/>
      <c r="F140" s="135"/>
      <c r="G140" s="135">
        <f t="shared" si="8"/>
        <v>0</v>
      </c>
      <c r="H140" s="135"/>
      <c r="I140" s="135"/>
      <c r="J140" s="135">
        <f t="shared" si="9"/>
        <v>0</v>
      </c>
      <c r="K140" s="135"/>
      <c r="L140" s="135"/>
      <c r="M140" s="135">
        <f t="shared" si="10"/>
        <v>0</v>
      </c>
      <c r="N140" s="135"/>
    </row>
    <row r="141" spans="1:14">
      <c r="A141" s="60">
        <v>14</v>
      </c>
      <c r="B141" s="119" t="s">
        <v>305</v>
      </c>
      <c r="C141" s="61" t="s">
        <v>76</v>
      </c>
      <c r="D141" s="62">
        <v>400</v>
      </c>
      <c r="E141" s="135">
        <v>9.1448000000000018</v>
      </c>
      <c r="F141" s="135"/>
      <c r="G141" s="135">
        <f t="shared" si="8"/>
        <v>0</v>
      </c>
      <c r="H141" s="135">
        <v>1.0580000000000001</v>
      </c>
      <c r="I141" s="135"/>
      <c r="J141" s="135">
        <f t="shared" si="9"/>
        <v>0</v>
      </c>
      <c r="K141" s="135">
        <v>1.2800000000000001E-2</v>
      </c>
      <c r="L141" s="135"/>
      <c r="M141" s="135">
        <f t="shared" si="10"/>
        <v>0</v>
      </c>
      <c r="N141" s="135">
        <f>M141+J141+G141</f>
        <v>0</v>
      </c>
    </row>
    <row r="142" spans="1:14">
      <c r="A142" s="60"/>
      <c r="B142" s="119" t="s">
        <v>562</v>
      </c>
      <c r="C142" s="61" t="s">
        <v>76</v>
      </c>
      <c r="D142" s="62">
        <f>D141*1.02</f>
        <v>408</v>
      </c>
      <c r="E142" s="135"/>
      <c r="F142" s="135"/>
      <c r="G142" s="135">
        <f t="shared" si="8"/>
        <v>0</v>
      </c>
      <c r="H142" s="135"/>
      <c r="I142" s="135"/>
      <c r="J142" s="135">
        <f t="shared" si="9"/>
        <v>0</v>
      </c>
      <c r="K142" s="135"/>
      <c r="L142" s="135"/>
      <c r="M142" s="135">
        <f t="shared" si="10"/>
        <v>0</v>
      </c>
      <c r="N142" s="135"/>
    </row>
    <row r="143" spans="1:14">
      <c r="A143" s="60">
        <v>15</v>
      </c>
      <c r="B143" s="119" t="s">
        <v>306</v>
      </c>
      <c r="C143" s="61" t="s">
        <v>76</v>
      </c>
      <c r="D143" s="62">
        <v>2700</v>
      </c>
      <c r="E143" s="135">
        <v>6.1255999999999995</v>
      </c>
      <c r="F143" s="135"/>
      <c r="G143" s="135">
        <f t="shared" si="8"/>
        <v>0</v>
      </c>
      <c r="H143" s="135">
        <v>1.0580000000000001</v>
      </c>
      <c r="I143" s="135"/>
      <c r="J143" s="135">
        <f t="shared" si="9"/>
        <v>0</v>
      </c>
      <c r="K143" s="135">
        <v>1.2800000000000001E-2</v>
      </c>
      <c r="L143" s="135"/>
      <c r="M143" s="135">
        <f t="shared" si="10"/>
        <v>0</v>
      </c>
      <c r="N143" s="135">
        <f>M143+J143+G143</f>
        <v>0</v>
      </c>
    </row>
    <row r="144" spans="1:14">
      <c r="A144" s="60"/>
      <c r="B144" s="119" t="s">
        <v>563</v>
      </c>
      <c r="C144" s="61" t="s">
        <v>76</v>
      </c>
      <c r="D144" s="62">
        <f>D143*1.02</f>
        <v>2754</v>
      </c>
      <c r="E144" s="135"/>
      <c r="F144" s="135"/>
      <c r="G144" s="135">
        <f t="shared" si="8"/>
        <v>0</v>
      </c>
      <c r="H144" s="135"/>
      <c r="I144" s="135"/>
      <c r="J144" s="135">
        <f t="shared" si="9"/>
        <v>0</v>
      </c>
      <c r="K144" s="135"/>
      <c r="L144" s="135"/>
      <c r="M144" s="135">
        <f t="shared" si="10"/>
        <v>0</v>
      </c>
      <c r="N144" s="135"/>
    </row>
    <row r="145" spans="1:18">
      <c r="A145" s="60">
        <v>16</v>
      </c>
      <c r="B145" s="119" t="s">
        <v>307</v>
      </c>
      <c r="C145" s="61" t="s">
        <v>76</v>
      </c>
      <c r="D145" s="62">
        <v>250</v>
      </c>
      <c r="E145" s="135">
        <v>2.6372</v>
      </c>
      <c r="F145" s="135"/>
      <c r="G145" s="135">
        <f t="shared" si="8"/>
        <v>0</v>
      </c>
      <c r="H145" s="135">
        <v>0.82799999999999985</v>
      </c>
      <c r="I145" s="135"/>
      <c r="J145" s="135">
        <f t="shared" si="9"/>
        <v>0</v>
      </c>
      <c r="K145" s="135">
        <v>1.2800000000000001E-2</v>
      </c>
      <c r="L145" s="135"/>
      <c r="M145" s="135">
        <f t="shared" si="10"/>
        <v>0</v>
      </c>
      <c r="N145" s="135">
        <f>M145+J145+G145</f>
        <v>0</v>
      </c>
    </row>
    <row r="146" spans="1:18">
      <c r="A146" s="60"/>
      <c r="B146" s="119" t="s">
        <v>564</v>
      </c>
      <c r="C146" s="61" t="s">
        <v>76</v>
      </c>
      <c r="D146" s="62">
        <f>D145*1.02</f>
        <v>255</v>
      </c>
      <c r="E146" s="135"/>
      <c r="F146" s="135"/>
      <c r="G146" s="135">
        <f t="shared" si="8"/>
        <v>0</v>
      </c>
      <c r="H146" s="135"/>
      <c r="I146" s="135"/>
      <c r="J146" s="135">
        <f t="shared" si="9"/>
        <v>0</v>
      </c>
      <c r="K146" s="135"/>
      <c r="L146" s="135"/>
      <c r="M146" s="135">
        <f t="shared" si="10"/>
        <v>0</v>
      </c>
      <c r="N146" s="135"/>
    </row>
    <row r="147" spans="1:18">
      <c r="A147" s="60">
        <v>17</v>
      </c>
      <c r="B147" s="119" t="s">
        <v>308</v>
      </c>
      <c r="C147" s="61" t="s">
        <v>76</v>
      </c>
      <c r="D147" s="62">
        <v>500</v>
      </c>
      <c r="E147" s="135">
        <v>3.7081999999999997</v>
      </c>
      <c r="F147" s="135"/>
      <c r="G147" s="135">
        <f t="shared" si="8"/>
        <v>0</v>
      </c>
      <c r="H147" s="135">
        <v>0.82799999999999985</v>
      </c>
      <c r="I147" s="135"/>
      <c r="J147" s="135">
        <f t="shared" si="9"/>
        <v>0</v>
      </c>
      <c r="K147" s="135">
        <v>1.2800000000000001E-2</v>
      </c>
      <c r="L147" s="135"/>
      <c r="M147" s="135">
        <f t="shared" si="10"/>
        <v>0</v>
      </c>
      <c r="N147" s="135">
        <f>M147+J147+G147</f>
        <v>0</v>
      </c>
    </row>
    <row r="148" spans="1:18">
      <c r="A148" s="60"/>
      <c r="B148" s="119" t="s">
        <v>565</v>
      </c>
      <c r="C148" s="61" t="s">
        <v>76</v>
      </c>
      <c r="D148" s="62">
        <f>D147*1.02</f>
        <v>510</v>
      </c>
      <c r="E148" s="135"/>
      <c r="F148" s="135"/>
      <c r="G148" s="135">
        <f t="shared" si="8"/>
        <v>0</v>
      </c>
      <c r="H148" s="135"/>
      <c r="I148" s="135"/>
      <c r="J148" s="135">
        <f t="shared" si="9"/>
        <v>0</v>
      </c>
      <c r="K148" s="135"/>
      <c r="L148" s="135"/>
      <c r="M148" s="135">
        <f t="shared" si="10"/>
        <v>0</v>
      </c>
      <c r="N148" s="135"/>
    </row>
    <row r="149" spans="1:18">
      <c r="A149" s="60">
        <v>18</v>
      </c>
      <c r="B149" s="119" t="s">
        <v>309</v>
      </c>
      <c r="C149" s="61" t="s">
        <v>76</v>
      </c>
      <c r="D149" s="62">
        <v>2800</v>
      </c>
      <c r="E149" s="135">
        <v>2.3516000000000004</v>
      </c>
      <c r="F149" s="135"/>
      <c r="G149" s="135">
        <f t="shared" si="8"/>
        <v>0</v>
      </c>
      <c r="H149" s="135">
        <v>0.82799999999999985</v>
      </c>
      <c r="I149" s="135"/>
      <c r="J149" s="135">
        <f t="shared" si="9"/>
        <v>0</v>
      </c>
      <c r="K149" s="135">
        <v>1.2800000000000001E-2</v>
      </c>
      <c r="L149" s="135"/>
      <c r="M149" s="135">
        <f t="shared" si="10"/>
        <v>0</v>
      </c>
      <c r="N149" s="135">
        <f>M149+J149+G149</f>
        <v>0</v>
      </c>
    </row>
    <row r="150" spans="1:18">
      <c r="A150" s="60"/>
      <c r="B150" s="119" t="s">
        <v>566</v>
      </c>
      <c r="C150" s="61" t="s">
        <v>76</v>
      </c>
      <c r="D150" s="62">
        <f>D149*1.02</f>
        <v>2856</v>
      </c>
      <c r="E150" s="135"/>
      <c r="F150" s="135"/>
      <c r="G150" s="135">
        <f t="shared" si="8"/>
        <v>0</v>
      </c>
      <c r="H150" s="135"/>
      <c r="I150" s="135"/>
      <c r="J150" s="135">
        <f t="shared" si="9"/>
        <v>0</v>
      </c>
      <c r="K150" s="135"/>
      <c r="L150" s="135"/>
      <c r="M150" s="135">
        <f t="shared" si="10"/>
        <v>0</v>
      </c>
      <c r="N150" s="135"/>
    </row>
    <row r="151" spans="1:18" s="64" customFormat="1" ht="16.5" customHeight="1">
      <c r="A151" s="63"/>
      <c r="B151" s="69" t="s">
        <v>77</v>
      </c>
      <c r="C151" s="63"/>
      <c r="D151" s="63"/>
      <c r="E151" s="63"/>
      <c r="F151" s="63"/>
      <c r="G151" s="135">
        <f t="shared" si="8"/>
        <v>0</v>
      </c>
      <c r="H151" s="63"/>
      <c r="I151" s="63"/>
      <c r="J151" s="135">
        <f t="shared" si="9"/>
        <v>0</v>
      </c>
      <c r="K151" s="63"/>
      <c r="L151" s="63"/>
      <c r="M151" s="135">
        <f t="shared" si="10"/>
        <v>0</v>
      </c>
      <c r="N151" s="63"/>
      <c r="O151" s="24"/>
      <c r="P151" s="24"/>
      <c r="Q151" s="24"/>
      <c r="R151" s="24"/>
    </row>
    <row r="152" spans="1:18">
      <c r="A152" s="60">
        <v>19</v>
      </c>
      <c r="B152" s="311" t="s">
        <v>310</v>
      </c>
      <c r="C152" s="61" t="s">
        <v>78</v>
      </c>
      <c r="D152" s="62">
        <v>4</v>
      </c>
      <c r="E152" s="135">
        <v>1520</v>
      </c>
      <c r="F152" s="135"/>
      <c r="G152" s="135">
        <f t="shared" si="8"/>
        <v>0</v>
      </c>
      <c r="H152" s="135">
        <v>132</v>
      </c>
      <c r="I152" s="135"/>
      <c r="J152" s="135">
        <f t="shared" si="9"/>
        <v>0</v>
      </c>
      <c r="K152" s="135">
        <v>13.52</v>
      </c>
      <c r="L152" s="135"/>
      <c r="M152" s="135">
        <f t="shared" si="10"/>
        <v>0</v>
      </c>
      <c r="N152" s="135">
        <f t="shared" ref="N152:N170" si="11">M152+J152+G152</f>
        <v>0</v>
      </c>
    </row>
    <row r="153" spans="1:18">
      <c r="A153" s="60">
        <v>20</v>
      </c>
      <c r="B153" s="439" t="s">
        <v>311</v>
      </c>
      <c r="C153" s="61" t="s">
        <v>78</v>
      </c>
      <c r="D153" s="62">
        <v>4</v>
      </c>
      <c r="E153" s="135">
        <v>42.372881355932208</v>
      </c>
      <c r="F153" s="135"/>
      <c r="G153" s="135">
        <f t="shared" si="8"/>
        <v>0</v>
      </c>
      <c r="H153" s="135">
        <v>12.5</v>
      </c>
      <c r="I153" s="135"/>
      <c r="J153" s="135">
        <f t="shared" si="9"/>
        <v>0</v>
      </c>
      <c r="K153" s="135">
        <v>0</v>
      </c>
      <c r="L153" s="135"/>
      <c r="M153" s="135">
        <f t="shared" si="10"/>
        <v>0</v>
      </c>
      <c r="N153" s="135">
        <f t="shared" si="11"/>
        <v>0</v>
      </c>
    </row>
    <row r="154" spans="1:18" ht="18.75" customHeight="1">
      <c r="A154" s="60">
        <v>21</v>
      </c>
      <c r="B154" s="66" t="s">
        <v>312</v>
      </c>
      <c r="C154" s="61" t="s">
        <v>78</v>
      </c>
      <c r="D154" s="62">
        <v>4</v>
      </c>
      <c r="E154" s="135">
        <v>31.779661016949156</v>
      </c>
      <c r="F154" s="135"/>
      <c r="G154" s="135">
        <f t="shared" si="8"/>
        <v>0</v>
      </c>
      <c r="H154" s="135">
        <v>12.5</v>
      </c>
      <c r="I154" s="135"/>
      <c r="J154" s="135">
        <f t="shared" si="9"/>
        <v>0</v>
      </c>
      <c r="K154" s="135">
        <v>0</v>
      </c>
      <c r="L154" s="135"/>
      <c r="M154" s="135">
        <f t="shared" si="10"/>
        <v>0</v>
      </c>
      <c r="N154" s="135">
        <f t="shared" si="11"/>
        <v>0</v>
      </c>
    </row>
    <row r="155" spans="1:18">
      <c r="A155" s="60">
        <v>22</v>
      </c>
      <c r="B155" s="66" t="s">
        <v>313</v>
      </c>
      <c r="C155" s="61" t="s">
        <v>37</v>
      </c>
      <c r="D155" s="62">
        <v>1</v>
      </c>
      <c r="E155" s="135">
        <v>3714.36</v>
      </c>
      <c r="F155" s="135"/>
      <c r="G155" s="135">
        <f t="shared" si="8"/>
        <v>0</v>
      </c>
      <c r="H155" s="135">
        <v>36</v>
      </c>
      <c r="I155" s="135"/>
      <c r="J155" s="135">
        <f t="shared" si="9"/>
        <v>0</v>
      </c>
      <c r="K155" s="135">
        <v>0</v>
      </c>
      <c r="L155" s="135"/>
      <c r="M155" s="135">
        <f t="shared" si="10"/>
        <v>0</v>
      </c>
      <c r="N155" s="135">
        <f t="shared" si="11"/>
        <v>0</v>
      </c>
    </row>
    <row r="156" spans="1:18" ht="27">
      <c r="A156" s="60">
        <v>23</v>
      </c>
      <c r="B156" s="66" t="s">
        <v>314</v>
      </c>
      <c r="C156" s="61" t="s">
        <v>37</v>
      </c>
      <c r="D156" s="62">
        <v>2</v>
      </c>
      <c r="E156" s="135">
        <v>1374.5400000000002</v>
      </c>
      <c r="F156" s="135"/>
      <c r="G156" s="135">
        <f t="shared" si="8"/>
        <v>0</v>
      </c>
      <c r="H156" s="135">
        <v>24</v>
      </c>
      <c r="I156" s="135"/>
      <c r="J156" s="135">
        <f t="shared" si="9"/>
        <v>0</v>
      </c>
      <c r="K156" s="135">
        <v>0</v>
      </c>
      <c r="L156" s="135"/>
      <c r="M156" s="135">
        <f t="shared" si="10"/>
        <v>0</v>
      </c>
      <c r="N156" s="135">
        <f t="shared" si="11"/>
        <v>0</v>
      </c>
    </row>
    <row r="157" spans="1:18" ht="27">
      <c r="A157" s="60">
        <v>24</v>
      </c>
      <c r="B157" s="66" t="s">
        <v>315</v>
      </c>
      <c r="C157" s="61" t="s">
        <v>37</v>
      </c>
      <c r="D157" s="62">
        <v>1</v>
      </c>
      <c r="E157" s="135">
        <v>401.08</v>
      </c>
      <c r="F157" s="135"/>
      <c r="G157" s="135">
        <f t="shared" si="8"/>
        <v>0</v>
      </c>
      <c r="H157" s="135">
        <v>12</v>
      </c>
      <c r="I157" s="135"/>
      <c r="J157" s="135">
        <f t="shared" si="9"/>
        <v>0</v>
      </c>
      <c r="K157" s="135">
        <v>0</v>
      </c>
      <c r="L157" s="135"/>
      <c r="M157" s="135">
        <f t="shared" si="10"/>
        <v>0</v>
      </c>
      <c r="N157" s="135">
        <f t="shared" si="11"/>
        <v>0</v>
      </c>
    </row>
    <row r="158" spans="1:18" ht="27">
      <c r="A158" s="60">
        <v>25</v>
      </c>
      <c r="B158" s="66" t="s">
        <v>316</v>
      </c>
      <c r="C158" s="61" t="s">
        <v>37</v>
      </c>
      <c r="D158" s="62">
        <v>3</v>
      </c>
      <c r="E158" s="135">
        <v>202.24</v>
      </c>
      <c r="F158" s="135"/>
      <c r="G158" s="135">
        <f t="shared" si="8"/>
        <v>0</v>
      </c>
      <c r="H158" s="135">
        <v>6</v>
      </c>
      <c r="I158" s="135"/>
      <c r="J158" s="135">
        <f t="shared" si="9"/>
        <v>0</v>
      </c>
      <c r="K158" s="135">
        <v>0</v>
      </c>
      <c r="L158" s="135"/>
      <c r="M158" s="135">
        <f t="shared" si="10"/>
        <v>0</v>
      </c>
      <c r="N158" s="135">
        <f t="shared" si="11"/>
        <v>0</v>
      </c>
    </row>
    <row r="159" spans="1:18" ht="27">
      <c r="A159" s="60">
        <v>26</v>
      </c>
      <c r="B159" s="66" t="s">
        <v>317</v>
      </c>
      <c r="C159" s="61" t="s">
        <v>37</v>
      </c>
      <c r="D159" s="62">
        <v>1</v>
      </c>
      <c r="E159" s="135">
        <v>202.24</v>
      </c>
      <c r="F159" s="135"/>
      <c r="G159" s="135">
        <f t="shared" si="8"/>
        <v>0</v>
      </c>
      <c r="H159" s="135">
        <v>6</v>
      </c>
      <c r="I159" s="135"/>
      <c r="J159" s="135">
        <f t="shared" si="9"/>
        <v>0</v>
      </c>
      <c r="K159" s="135">
        <v>0</v>
      </c>
      <c r="L159" s="135"/>
      <c r="M159" s="135">
        <f t="shared" si="10"/>
        <v>0</v>
      </c>
      <c r="N159" s="135">
        <f t="shared" si="11"/>
        <v>0</v>
      </c>
    </row>
    <row r="160" spans="1:18" ht="27">
      <c r="A160" s="60">
        <v>27</v>
      </c>
      <c r="B160" s="188" t="s">
        <v>318</v>
      </c>
      <c r="C160" s="61" t="s">
        <v>37</v>
      </c>
      <c r="D160" s="62">
        <v>1</v>
      </c>
      <c r="E160" s="135">
        <v>86.185762711864413</v>
      </c>
      <c r="F160" s="135"/>
      <c r="G160" s="135">
        <f t="shared" si="8"/>
        <v>0</v>
      </c>
      <c r="H160" s="135">
        <v>6</v>
      </c>
      <c r="I160" s="135"/>
      <c r="J160" s="135">
        <f t="shared" si="9"/>
        <v>0</v>
      </c>
      <c r="K160" s="135">
        <v>0</v>
      </c>
      <c r="L160" s="135"/>
      <c r="M160" s="135">
        <f t="shared" si="10"/>
        <v>0</v>
      </c>
      <c r="N160" s="135">
        <f t="shared" si="11"/>
        <v>0</v>
      </c>
    </row>
    <row r="161" spans="1:18" ht="27">
      <c r="A161" s="60">
        <v>28</v>
      </c>
      <c r="B161" s="188" t="s">
        <v>319</v>
      </c>
      <c r="C161" s="61" t="s">
        <v>37</v>
      </c>
      <c r="D161" s="62">
        <v>1</v>
      </c>
      <c r="E161" s="135">
        <v>69.236610169491527</v>
      </c>
      <c r="F161" s="135"/>
      <c r="G161" s="135">
        <f t="shared" si="8"/>
        <v>0</v>
      </c>
      <c r="H161" s="135">
        <v>6</v>
      </c>
      <c r="I161" s="135"/>
      <c r="J161" s="135">
        <f t="shared" si="9"/>
        <v>0</v>
      </c>
      <c r="K161" s="135">
        <v>0</v>
      </c>
      <c r="L161" s="135"/>
      <c r="M161" s="135">
        <f t="shared" si="10"/>
        <v>0</v>
      </c>
      <c r="N161" s="135">
        <f t="shared" si="11"/>
        <v>0</v>
      </c>
    </row>
    <row r="162" spans="1:18">
      <c r="A162" s="60">
        <v>29</v>
      </c>
      <c r="B162" s="188" t="s">
        <v>320</v>
      </c>
      <c r="C162" s="61" t="s">
        <v>37</v>
      </c>
      <c r="D162" s="62">
        <v>1</v>
      </c>
      <c r="E162" s="135">
        <v>7.48</v>
      </c>
      <c r="F162" s="135"/>
      <c r="G162" s="135">
        <f t="shared" si="8"/>
        <v>0</v>
      </c>
      <c r="H162" s="135">
        <v>1.2000000000000002</v>
      </c>
      <c r="I162" s="135"/>
      <c r="J162" s="135">
        <f t="shared" si="9"/>
        <v>0</v>
      </c>
      <c r="K162" s="135">
        <v>0</v>
      </c>
      <c r="L162" s="135"/>
      <c r="M162" s="135">
        <f t="shared" si="10"/>
        <v>0</v>
      </c>
      <c r="N162" s="135">
        <f t="shared" si="11"/>
        <v>0</v>
      </c>
    </row>
    <row r="163" spans="1:18">
      <c r="A163" s="60">
        <v>30</v>
      </c>
      <c r="B163" s="188" t="s">
        <v>321</v>
      </c>
      <c r="C163" s="65" t="s">
        <v>37</v>
      </c>
      <c r="D163" s="62">
        <v>1</v>
      </c>
      <c r="E163" s="135">
        <v>191.39999999999998</v>
      </c>
      <c r="F163" s="135"/>
      <c r="G163" s="135">
        <f t="shared" si="8"/>
        <v>0</v>
      </c>
      <c r="H163" s="135">
        <v>6</v>
      </c>
      <c r="I163" s="135"/>
      <c r="J163" s="135">
        <f t="shared" si="9"/>
        <v>0</v>
      </c>
      <c r="K163" s="135">
        <v>0</v>
      </c>
      <c r="L163" s="135"/>
      <c r="M163" s="135">
        <f t="shared" si="10"/>
        <v>0</v>
      </c>
      <c r="N163" s="135">
        <f t="shared" si="11"/>
        <v>0</v>
      </c>
    </row>
    <row r="164" spans="1:18">
      <c r="A164" s="60">
        <v>31</v>
      </c>
      <c r="B164" s="119" t="s">
        <v>322</v>
      </c>
      <c r="C164" s="65" t="s">
        <v>37</v>
      </c>
      <c r="D164" s="62">
        <v>1</v>
      </c>
      <c r="E164" s="135">
        <v>8.6345762711864413</v>
      </c>
      <c r="F164" s="135"/>
      <c r="G164" s="135">
        <f t="shared" si="8"/>
        <v>0</v>
      </c>
      <c r="H164" s="135">
        <v>6</v>
      </c>
      <c r="I164" s="135"/>
      <c r="J164" s="135">
        <f t="shared" si="9"/>
        <v>0</v>
      </c>
      <c r="K164" s="135">
        <v>0</v>
      </c>
      <c r="L164" s="135"/>
      <c r="M164" s="135">
        <f t="shared" si="10"/>
        <v>0</v>
      </c>
      <c r="N164" s="135">
        <f t="shared" si="11"/>
        <v>0</v>
      </c>
    </row>
    <row r="165" spans="1:18">
      <c r="A165" s="60">
        <v>32</v>
      </c>
      <c r="B165" s="119" t="s">
        <v>323</v>
      </c>
      <c r="C165" s="65" t="s">
        <v>37</v>
      </c>
      <c r="D165" s="62">
        <v>1</v>
      </c>
      <c r="E165" s="135">
        <v>4.2372881355932206</v>
      </c>
      <c r="F165" s="135"/>
      <c r="G165" s="135">
        <f t="shared" si="8"/>
        <v>0</v>
      </c>
      <c r="H165" s="135">
        <v>1.25</v>
      </c>
      <c r="I165" s="135"/>
      <c r="J165" s="135">
        <f t="shared" si="9"/>
        <v>0</v>
      </c>
      <c r="K165" s="135">
        <v>0</v>
      </c>
      <c r="L165" s="135"/>
      <c r="M165" s="135">
        <f t="shared" si="10"/>
        <v>0</v>
      </c>
      <c r="N165" s="135">
        <f t="shared" si="11"/>
        <v>0</v>
      </c>
    </row>
    <row r="166" spans="1:18">
      <c r="A166" s="60">
        <v>33</v>
      </c>
      <c r="B166" s="188" t="s">
        <v>324</v>
      </c>
      <c r="C166" s="65" t="s">
        <v>37</v>
      </c>
      <c r="D166" s="62">
        <v>1</v>
      </c>
      <c r="E166" s="135">
        <v>18.869152542372881</v>
      </c>
      <c r="F166" s="135"/>
      <c r="G166" s="135">
        <f t="shared" si="8"/>
        <v>0</v>
      </c>
      <c r="H166" s="135">
        <v>6</v>
      </c>
      <c r="I166" s="135"/>
      <c r="J166" s="135">
        <f t="shared" si="9"/>
        <v>0</v>
      </c>
      <c r="K166" s="135">
        <v>0</v>
      </c>
      <c r="L166" s="135"/>
      <c r="M166" s="135">
        <f t="shared" si="10"/>
        <v>0</v>
      </c>
      <c r="N166" s="135">
        <f t="shared" si="11"/>
        <v>0</v>
      </c>
    </row>
    <row r="167" spans="1:18">
      <c r="A167" s="60">
        <v>34</v>
      </c>
      <c r="B167" s="188" t="s">
        <v>325</v>
      </c>
      <c r="C167" s="61" t="s">
        <v>37</v>
      </c>
      <c r="D167" s="67">
        <v>1</v>
      </c>
      <c r="E167" s="135">
        <v>384.59593220338985</v>
      </c>
      <c r="F167" s="135"/>
      <c r="G167" s="135">
        <f t="shared" si="8"/>
        <v>0</v>
      </c>
      <c r="H167" s="135">
        <v>6</v>
      </c>
      <c r="I167" s="135"/>
      <c r="J167" s="135">
        <f t="shared" si="9"/>
        <v>0</v>
      </c>
      <c r="K167" s="135">
        <v>0</v>
      </c>
      <c r="L167" s="135"/>
      <c r="M167" s="135">
        <f t="shared" si="10"/>
        <v>0</v>
      </c>
      <c r="N167" s="135">
        <f t="shared" si="11"/>
        <v>0</v>
      </c>
    </row>
    <row r="168" spans="1:18">
      <c r="A168" s="60">
        <v>35</v>
      </c>
      <c r="B168" s="188" t="s">
        <v>326</v>
      </c>
      <c r="C168" s="61" t="s">
        <v>37</v>
      </c>
      <c r="D168" s="67">
        <v>3</v>
      </c>
      <c r="E168" s="135">
        <v>16.949152542372882</v>
      </c>
      <c r="F168" s="135"/>
      <c r="G168" s="135">
        <f t="shared" si="8"/>
        <v>0</v>
      </c>
      <c r="H168" s="135">
        <v>0</v>
      </c>
      <c r="I168" s="135"/>
      <c r="J168" s="135">
        <f t="shared" si="9"/>
        <v>0</v>
      </c>
      <c r="K168" s="135">
        <v>0</v>
      </c>
      <c r="L168" s="135"/>
      <c r="M168" s="135">
        <f t="shared" si="10"/>
        <v>0</v>
      </c>
      <c r="N168" s="135">
        <f t="shared" si="11"/>
        <v>0</v>
      </c>
    </row>
    <row r="169" spans="1:18" ht="27">
      <c r="A169" s="60">
        <v>36</v>
      </c>
      <c r="B169" s="188" t="s">
        <v>327</v>
      </c>
      <c r="C169" s="61" t="s">
        <v>37</v>
      </c>
      <c r="D169" s="62">
        <v>3</v>
      </c>
      <c r="E169" s="135">
        <v>8.4745762711864412</v>
      </c>
      <c r="F169" s="135"/>
      <c r="G169" s="135">
        <f t="shared" si="8"/>
        <v>0</v>
      </c>
      <c r="H169" s="135">
        <v>2.5</v>
      </c>
      <c r="I169" s="135"/>
      <c r="J169" s="135">
        <f t="shared" si="9"/>
        <v>0</v>
      </c>
      <c r="K169" s="135">
        <v>0</v>
      </c>
      <c r="L169" s="135"/>
      <c r="M169" s="135">
        <f t="shared" si="10"/>
        <v>0</v>
      </c>
      <c r="N169" s="135">
        <f t="shared" si="11"/>
        <v>0</v>
      </c>
    </row>
    <row r="170" spans="1:18">
      <c r="A170" s="60">
        <v>37</v>
      </c>
      <c r="B170" s="188" t="s">
        <v>475</v>
      </c>
      <c r="C170" s="61" t="s">
        <v>37</v>
      </c>
      <c r="D170" s="62">
        <v>1</v>
      </c>
      <c r="E170" s="135">
        <v>128.55864406779662</v>
      </c>
      <c r="F170" s="135"/>
      <c r="G170" s="135">
        <f t="shared" si="8"/>
        <v>0</v>
      </c>
      <c r="H170" s="135">
        <v>6</v>
      </c>
      <c r="I170" s="135"/>
      <c r="J170" s="135">
        <f t="shared" si="9"/>
        <v>0</v>
      </c>
      <c r="K170" s="135">
        <v>0</v>
      </c>
      <c r="L170" s="135"/>
      <c r="M170" s="135">
        <f t="shared" si="10"/>
        <v>0</v>
      </c>
      <c r="N170" s="135">
        <f t="shared" si="11"/>
        <v>0</v>
      </c>
    </row>
    <row r="171" spans="1:18" s="64" customFormat="1" ht="26.25" customHeight="1">
      <c r="A171" s="68"/>
      <c r="B171" s="69" t="s">
        <v>765</v>
      </c>
      <c r="C171" s="63"/>
      <c r="D171" s="63"/>
      <c r="E171" s="63"/>
      <c r="F171" s="63"/>
      <c r="G171" s="135">
        <f t="shared" si="8"/>
        <v>0</v>
      </c>
      <c r="H171" s="63"/>
      <c r="I171" s="63"/>
      <c r="J171" s="135">
        <f t="shared" si="9"/>
        <v>0</v>
      </c>
      <c r="K171" s="63"/>
      <c r="L171" s="63"/>
      <c r="M171" s="135">
        <f t="shared" si="10"/>
        <v>0</v>
      </c>
      <c r="N171" s="63"/>
      <c r="O171" s="24"/>
      <c r="P171" s="24"/>
      <c r="Q171" s="24"/>
      <c r="R171" s="24"/>
    </row>
    <row r="172" spans="1:18">
      <c r="A172" s="60">
        <v>38</v>
      </c>
      <c r="B172" s="311" t="s">
        <v>310</v>
      </c>
      <c r="C172" s="61" t="s">
        <v>78</v>
      </c>
      <c r="D172" s="62">
        <v>1</v>
      </c>
      <c r="E172" s="135">
        <v>1520</v>
      </c>
      <c r="F172" s="135"/>
      <c r="G172" s="135">
        <f t="shared" si="8"/>
        <v>0</v>
      </c>
      <c r="H172" s="135">
        <v>132</v>
      </c>
      <c r="I172" s="135"/>
      <c r="J172" s="135">
        <f t="shared" si="9"/>
        <v>0</v>
      </c>
      <c r="K172" s="135">
        <v>13.52</v>
      </c>
      <c r="L172" s="135"/>
      <c r="M172" s="135">
        <f t="shared" si="10"/>
        <v>0</v>
      </c>
      <c r="N172" s="135">
        <f t="shared" ref="N172:N181" si="12">M172+J172+G172</f>
        <v>0</v>
      </c>
    </row>
    <row r="173" spans="1:18">
      <c r="A173" s="60">
        <v>39</v>
      </c>
      <c r="B173" s="439" t="s">
        <v>328</v>
      </c>
      <c r="C173" s="61" t="s">
        <v>37</v>
      </c>
      <c r="D173" s="62">
        <v>10</v>
      </c>
      <c r="E173" s="135">
        <v>4.2372881355932206</v>
      </c>
      <c r="F173" s="135"/>
      <c r="G173" s="135">
        <f t="shared" si="8"/>
        <v>0</v>
      </c>
      <c r="H173" s="135">
        <v>1.25</v>
      </c>
      <c r="I173" s="135"/>
      <c r="J173" s="135">
        <f t="shared" si="9"/>
        <v>0</v>
      </c>
      <c r="K173" s="135">
        <v>0</v>
      </c>
      <c r="L173" s="135"/>
      <c r="M173" s="135">
        <f t="shared" si="10"/>
        <v>0</v>
      </c>
      <c r="N173" s="135">
        <f t="shared" si="12"/>
        <v>0</v>
      </c>
    </row>
    <row r="174" spans="1:18">
      <c r="A174" s="60">
        <v>40</v>
      </c>
      <c r="B174" s="439" t="s">
        <v>329</v>
      </c>
      <c r="C174" s="61" t="s">
        <v>37</v>
      </c>
      <c r="D174" s="62">
        <v>10</v>
      </c>
      <c r="E174" s="135">
        <v>8.6345762711864413</v>
      </c>
      <c r="F174" s="135"/>
      <c r="G174" s="135">
        <f t="shared" si="8"/>
        <v>0</v>
      </c>
      <c r="H174" s="135">
        <v>6</v>
      </c>
      <c r="I174" s="135"/>
      <c r="J174" s="135">
        <f t="shared" si="9"/>
        <v>0</v>
      </c>
      <c r="K174" s="135">
        <v>0</v>
      </c>
      <c r="L174" s="135"/>
      <c r="M174" s="135">
        <f t="shared" si="10"/>
        <v>0</v>
      </c>
      <c r="N174" s="135">
        <f t="shared" si="12"/>
        <v>0</v>
      </c>
    </row>
    <row r="175" spans="1:18">
      <c r="A175" s="60">
        <v>41</v>
      </c>
      <c r="B175" s="66" t="s">
        <v>330</v>
      </c>
      <c r="C175" s="65" t="s">
        <v>37</v>
      </c>
      <c r="D175" s="62">
        <v>10</v>
      </c>
      <c r="E175" s="135">
        <v>175</v>
      </c>
      <c r="F175" s="135"/>
      <c r="G175" s="135">
        <f t="shared" si="8"/>
        <v>0</v>
      </c>
      <c r="H175" s="135">
        <v>6</v>
      </c>
      <c r="I175" s="135"/>
      <c r="J175" s="135">
        <f t="shared" si="9"/>
        <v>0</v>
      </c>
      <c r="K175" s="135">
        <v>0</v>
      </c>
      <c r="L175" s="135"/>
      <c r="M175" s="135">
        <f t="shared" si="10"/>
        <v>0</v>
      </c>
      <c r="N175" s="135">
        <f t="shared" si="12"/>
        <v>0</v>
      </c>
    </row>
    <row r="176" spans="1:18">
      <c r="A176" s="60">
        <v>42</v>
      </c>
      <c r="B176" s="465" t="s">
        <v>988</v>
      </c>
      <c r="C176" s="65" t="s">
        <v>37</v>
      </c>
      <c r="D176" s="62">
        <v>10</v>
      </c>
      <c r="E176" s="135">
        <v>42.480000000000004</v>
      </c>
      <c r="F176" s="135"/>
      <c r="G176" s="135">
        <f t="shared" si="8"/>
        <v>0</v>
      </c>
      <c r="H176" s="135">
        <v>1.2</v>
      </c>
      <c r="I176" s="135"/>
      <c r="J176" s="135">
        <f t="shared" si="9"/>
        <v>0</v>
      </c>
      <c r="K176" s="135">
        <v>0</v>
      </c>
      <c r="L176" s="135"/>
      <c r="M176" s="135">
        <f t="shared" si="10"/>
        <v>0</v>
      </c>
      <c r="N176" s="135">
        <f t="shared" si="12"/>
        <v>0</v>
      </c>
    </row>
    <row r="177" spans="1:18">
      <c r="A177" s="60">
        <v>43</v>
      </c>
      <c r="B177" s="66" t="s">
        <v>332</v>
      </c>
      <c r="C177" s="61" t="s">
        <v>37</v>
      </c>
      <c r="D177" s="62">
        <v>4</v>
      </c>
      <c r="E177" s="135">
        <v>7.48</v>
      </c>
      <c r="F177" s="135"/>
      <c r="G177" s="135">
        <f t="shared" si="8"/>
        <v>0</v>
      </c>
      <c r="H177" s="135">
        <v>1.2000000000000002</v>
      </c>
      <c r="I177" s="135"/>
      <c r="J177" s="135">
        <f t="shared" si="9"/>
        <v>0</v>
      </c>
      <c r="K177" s="135">
        <v>0</v>
      </c>
      <c r="L177" s="135"/>
      <c r="M177" s="135">
        <f t="shared" si="10"/>
        <v>0</v>
      </c>
      <c r="N177" s="135">
        <f t="shared" si="12"/>
        <v>0</v>
      </c>
    </row>
    <row r="178" spans="1:18">
      <c r="A178" s="60">
        <v>44</v>
      </c>
      <c r="B178" s="66" t="s">
        <v>333</v>
      </c>
      <c r="C178" s="61" t="s">
        <v>37</v>
      </c>
      <c r="D178" s="62">
        <v>1</v>
      </c>
      <c r="E178" s="135">
        <v>181.24</v>
      </c>
      <c r="F178" s="135"/>
      <c r="G178" s="135">
        <f t="shared" si="8"/>
        <v>0</v>
      </c>
      <c r="H178" s="135">
        <v>6</v>
      </c>
      <c r="I178" s="135"/>
      <c r="J178" s="135">
        <f t="shared" si="9"/>
        <v>0</v>
      </c>
      <c r="K178" s="135">
        <v>0</v>
      </c>
      <c r="L178" s="135"/>
      <c r="M178" s="135">
        <f t="shared" si="10"/>
        <v>0</v>
      </c>
      <c r="N178" s="135">
        <f t="shared" si="12"/>
        <v>0</v>
      </c>
    </row>
    <row r="179" spans="1:18" ht="27">
      <c r="A179" s="60">
        <v>45</v>
      </c>
      <c r="B179" s="66" t="s">
        <v>334</v>
      </c>
      <c r="C179" s="61" t="s">
        <v>37</v>
      </c>
      <c r="D179" s="62">
        <v>2</v>
      </c>
      <c r="E179" s="135">
        <v>249.04000000000002</v>
      </c>
      <c r="F179" s="135"/>
      <c r="G179" s="135">
        <f t="shared" si="8"/>
        <v>0</v>
      </c>
      <c r="H179" s="135">
        <v>6</v>
      </c>
      <c r="I179" s="135"/>
      <c r="J179" s="135">
        <f t="shared" si="9"/>
        <v>0</v>
      </c>
      <c r="K179" s="135">
        <v>0</v>
      </c>
      <c r="L179" s="135"/>
      <c r="M179" s="135">
        <f t="shared" si="10"/>
        <v>0</v>
      </c>
      <c r="N179" s="135">
        <f t="shared" si="12"/>
        <v>0</v>
      </c>
    </row>
    <row r="180" spans="1:18" ht="27">
      <c r="A180" s="60">
        <v>46</v>
      </c>
      <c r="B180" s="66" t="s">
        <v>335</v>
      </c>
      <c r="C180" s="61" t="s">
        <v>37</v>
      </c>
      <c r="D180" s="62">
        <v>1</v>
      </c>
      <c r="E180" s="135">
        <v>344.08</v>
      </c>
      <c r="F180" s="135"/>
      <c r="G180" s="135">
        <f t="shared" ref="G180:G243" si="13">D180*F180</f>
        <v>0</v>
      </c>
      <c r="H180" s="135">
        <v>12</v>
      </c>
      <c r="I180" s="135"/>
      <c r="J180" s="135">
        <f t="shared" ref="J180:J243" si="14">D180*I180</f>
        <v>0</v>
      </c>
      <c r="K180" s="135">
        <v>0</v>
      </c>
      <c r="L180" s="135"/>
      <c r="M180" s="135">
        <f t="shared" ref="M180:M243" si="15">D180*L180</f>
        <v>0</v>
      </c>
      <c r="N180" s="135">
        <f t="shared" si="12"/>
        <v>0</v>
      </c>
    </row>
    <row r="181" spans="1:18" ht="27">
      <c r="A181" s="60">
        <v>47</v>
      </c>
      <c r="B181" s="66" t="s">
        <v>314</v>
      </c>
      <c r="C181" s="61" t="s">
        <v>37</v>
      </c>
      <c r="D181" s="62">
        <v>1</v>
      </c>
      <c r="E181" s="135">
        <v>1374.5400000000002</v>
      </c>
      <c r="F181" s="135"/>
      <c r="G181" s="135">
        <f t="shared" si="13"/>
        <v>0</v>
      </c>
      <c r="H181" s="135">
        <v>24</v>
      </c>
      <c r="I181" s="135"/>
      <c r="J181" s="135">
        <f t="shared" si="14"/>
        <v>0</v>
      </c>
      <c r="K181" s="135">
        <v>0</v>
      </c>
      <c r="L181" s="135"/>
      <c r="M181" s="135">
        <f t="shared" si="15"/>
        <v>0</v>
      </c>
      <c r="N181" s="135">
        <f t="shared" si="12"/>
        <v>0</v>
      </c>
    </row>
    <row r="182" spans="1:18" s="64" customFormat="1" ht="16.5" customHeight="1">
      <c r="A182" s="68"/>
      <c r="B182" s="70" t="s">
        <v>760</v>
      </c>
      <c r="C182" s="63"/>
      <c r="D182" s="63"/>
      <c r="E182" s="63"/>
      <c r="F182" s="63"/>
      <c r="G182" s="135">
        <f t="shared" si="13"/>
        <v>0</v>
      </c>
      <c r="H182" s="63"/>
      <c r="I182" s="63"/>
      <c r="J182" s="135">
        <f t="shared" si="14"/>
        <v>0</v>
      </c>
      <c r="K182" s="63"/>
      <c r="L182" s="63"/>
      <c r="M182" s="135">
        <f t="shared" si="15"/>
        <v>0</v>
      </c>
      <c r="N182" s="63"/>
      <c r="O182" s="24"/>
      <c r="P182" s="24"/>
      <c r="Q182" s="24"/>
      <c r="R182" s="24"/>
    </row>
    <row r="183" spans="1:18">
      <c r="A183" s="60">
        <v>48</v>
      </c>
      <c r="B183" s="311" t="s">
        <v>336</v>
      </c>
      <c r="C183" s="61" t="s">
        <v>78</v>
      </c>
      <c r="D183" s="62">
        <v>1</v>
      </c>
      <c r="E183" s="135">
        <v>311.42</v>
      </c>
      <c r="F183" s="135"/>
      <c r="G183" s="135">
        <f t="shared" si="13"/>
        <v>0</v>
      </c>
      <c r="H183" s="135">
        <v>52.800000000000004</v>
      </c>
      <c r="I183" s="135"/>
      <c r="J183" s="135">
        <f t="shared" si="14"/>
        <v>0</v>
      </c>
      <c r="K183" s="135">
        <v>5.4080000000000004</v>
      </c>
      <c r="L183" s="135"/>
      <c r="M183" s="135">
        <f t="shared" si="15"/>
        <v>0</v>
      </c>
      <c r="N183" s="135">
        <f t="shared" ref="N183:N189" si="16">M183+J183+G183</f>
        <v>0</v>
      </c>
    </row>
    <row r="184" spans="1:18">
      <c r="A184" s="60">
        <v>49</v>
      </c>
      <c r="B184" s="439" t="s">
        <v>337</v>
      </c>
      <c r="C184" s="61" t="s">
        <v>37</v>
      </c>
      <c r="D184" s="62">
        <v>10</v>
      </c>
      <c r="E184" s="135">
        <v>4.2372881355932206</v>
      </c>
      <c r="F184" s="135"/>
      <c r="G184" s="135">
        <f t="shared" si="13"/>
        <v>0</v>
      </c>
      <c r="H184" s="135">
        <v>1.25</v>
      </c>
      <c r="I184" s="135"/>
      <c r="J184" s="135">
        <f t="shared" si="14"/>
        <v>0</v>
      </c>
      <c r="K184" s="135">
        <v>0</v>
      </c>
      <c r="L184" s="135"/>
      <c r="M184" s="135">
        <f t="shared" si="15"/>
        <v>0</v>
      </c>
      <c r="N184" s="135">
        <f t="shared" si="16"/>
        <v>0</v>
      </c>
    </row>
    <row r="185" spans="1:18">
      <c r="A185" s="60">
        <v>50</v>
      </c>
      <c r="B185" s="439" t="s">
        <v>329</v>
      </c>
      <c r="C185" s="61" t="s">
        <v>37</v>
      </c>
      <c r="D185" s="62">
        <v>10</v>
      </c>
      <c r="E185" s="135">
        <v>8.6345762711864413</v>
      </c>
      <c r="F185" s="135"/>
      <c r="G185" s="135">
        <f t="shared" si="13"/>
        <v>0</v>
      </c>
      <c r="H185" s="135">
        <v>6</v>
      </c>
      <c r="I185" s="135"/>
      <c r="J185" s="135">
        <f t="shared" si="14"/>
        <v>0</v>
      </c>
      <c r="K185" s="135">
        <v>0</v>
      </c>
      <c r="L185" s="135"/>
      <c r="M185" s="135">
        <f t="shared" si="15"/>
        <v>0</v>
      </c>
      <c r="N185" s="135">
        <f t="shared" si="16"/>
        <v>0</v>
      </c>
    </row>
    <row r="186" spans="1:18">
      <c r="A186" s="60">
        <v>51</v>
      </c>
      <c r="B186" s="66" t="s">
        <v>330</v>
      </c>
      <c r="C186" s="65" t="s">
        <v>37</v>
      </c>
      <c r="D186" s="62">
        <v>10</v>
      </c>
      <c r="E186" s="135">
        <v>175</v>
      </c>
      <c r="F186" s="135"/>
      <c r="G186" s="135">
        <f t="shared" si="13"/>
        <v>0</v>
      </c>
      <c r="H186" s="135">
        <v>6</v>
      </c>
      <c r="I186" s="135"/>
      <c r="J186" s="135">
        <f t="shared" si="14"/>
        <v>0</v>
      </c>
      <c r="K186" s="135">
        <v>0</v>
      </c>
      <c r="L186" s="135"/>
      <c r="M186" s="135">
        <f t="shared" si="15"/>
        <v>0</v>
      </c>
      <c r="N186" s="135">
        <f t="shared" si="16"/>
        <v>0</v>
      </c>
    </row>
    <row r="187" spans="1:18">
      <c r="A187" s="60">
        <v>52</v>
      </c>
      <c r="B187" s="466" t="s">
        <v>331</v>
      </c>
      <c r="C187" s="65" t="s">
        <v>37</v>
      </c>
      <c r="D187" s="62">
        <v>10</v>
      </c>
      <c r="E187" s="135">
        <v>171.44</v>
      </c>
      <c r="F187" s="135"/>
      <c r="G187" s="135">
        <f t="shared" si="13"/>
        <v>0</v>
      </c>
      <c r="H187" s="135">
        <v>6</v>
      </c>
      <c r="I187" s="135"/>
      <c r="J187" s="135">
        <f t="shared" si="14"/>
        <v>0</v>
      </c>
      <c r="K187" s="135">
        <v>0</v>
      </c>
      <c r="L187" s="135"/>
      <c r="M187" s="135">
        <f t="shared" si="15"/>
        <v>0</v>
      </c>
      <c r="N187" s="135">
        <f t="shared" si="16"/>
        <v>0</v>
      </c>
    </row>
    <row r="188" spans="1:18">
      <c r="A188" s="60">
        <v>53</v>
      </c>
      <c r="B188" s="66" t="s">
        <v>332</v>
      </c>
      <c r="C188" s="61" t="s">
        <v>37</v>
      </c>
      <c r="D188" s="62">
        <v>2</v>
      </c>
      <c r="E188" s="135">
        <v>7.48</v>
      </c>
      <c r="F188" s="135"/>
      <c r="G188" s="135">
        <f t="shared" si="13"/>
        <v>0</v>
      </c>
      <c r="H188" s="135">
        <v>1.2000000000000002</v>
      </c>
      <c r="I188" s="135"/>
      <c r="J188" s="135">
        <f t="shared" si="14"/>
        <v>0</v>
      </c>
      <c r="K188" s="135">
        <v>0</v>
      </c>
      <c r="L188" s="135"/>
      <c r="M188" s="135">
        <f t="shared" si="15"/>
        <v>0</v>
      </c>
      <c r="N188" s="135">
        <f t="shared" si="16"/>
        <v>0</v>
      </c>
    </row>
    <row r="189" spans="1:18" ht="27">
      <c r="A189" s="60">
        <v>54</v>
      </c>
      <c r="B189" s="66" t="s">
        <v>334</v>
      </c>
      <c r="C189" s="61" t="s">
        <v>37</v>
      </c>
      <c r="D189" s="62">
        <v>1</v>
      </c>
      <c r="E189" s="135">
        <v>249.04000000000002</v>
      </c>
      <c r="F189" s="135"/>
      <c r="G189" s="135">
        <f t="shared" si="13"/>
        <v>0</v>
      </c>
      <c r="H189" s="135">
        <v>6</v>
      </c>
      <c r="I189" s="135"/>
      <c r="J189" s="135">
        <f t="shared" si="14"/>
        <v>0</v>
      </c>
      <c r="K189" s="135">
        <v>0</v>
      </c>
      <c r="L189" s="135"/>
      <c r="M189" s="135">
        <f t="shared" si="15"/>
        <v>0</v>
      </c>
      <c r="N189" s="135">
        <f t="shared" si="16"/>
        <v>0</v>
      </c>
    </row>
    <row r="190" spans="1:18" s="64" customFormat="1" ht="16.5" customHeight="1">
      <c r="A190" s="68"/>
      <c r="B190" s="69" t="s">
        <v>79</v>
      </c>
      <c r="C190" s="63"/>
      <c r="D190" s="63"/>
      <c r="E190" s="63"/>
      <c r="F190" s="63"/>
      <c r="G190" s="135">
        <f t="shared" si="13"/>
        <v>0</v>
      </c>
      <c r="H190" s="63"/>
      <c r="I190" s="63"/>
      <c r="J190" s="135">
        <f t="shared" si="14"/>
        <v>0</v>
      </c>
      <c r="K190" s="63"/>
      <c r="L190" s="63"/>
      <c r="M190" s="135">
        <f t="shared" si="15"/>
        <v>0</v>
      </c>
      <c r="N190" s="63"/>
      <c r="O190" s="24"/>
      <c r="P190" s="24"/>
      <c r="Q190" s="24"/>
      <c r="R190" s="24"/>
    </row>
    <row r="191" spans="1:18">
      <c r="A191" s="60">
        <v>55</v>
      </c>
      <c r="B191" s="311" t="s">
        <v>336</v>
      </c>
      <c r="C191" s="61" t="s">
        <v>78</v>
      </c>
      <c r="D191" s="62">
        <v>1</v>
      </c>
      <c r="E191" s="135">
        <v>311.42</v>
      </c>
      <c r="F191" s="135"/>
      <c r="G191" s="135">
        <f t="shared" si="13"/>
        <v>0</v>
      </c>
      <c r="H191" s="135">
        <v>52.800000000000004</v>
      </c>
      <c r="I191" s="135"/>
      <c r="J191" s="135">
        <f t="shared" si="14"/>
        <v>0</v>
      </c>
      <c r="K191" s="135">
        <v>5.4080000000000004</v>
      </c>
      <c r="L191" s="135"/>
      <c r="M191" s="135">
        <f t="shared" si="15"/>
        <v>0</v>
      </c>
      <c r="N191" s="135">
        <f t="shared" ref="N191:N197" si="17">M191+J191+G191</f>
        <v>0</v>
      </c>
    </row>
    <row r="192" spans="1:18">
      <c r="A192" s="60">
        <v>56</v>
      </c>
      <c r="B192" s="439" t="s">
        <v>328</v>
      </c>
      <c r="C192" s="61" t="s">
        <v>37</v>
      </c>
      <c r="D192" s="62">
        <v>10</v>
      </c>
      <c r="E192" s="135">
        <v>4.2372881355932206</v>
      </c>
      <c r="F192" s="135"/>
      <c r="G192" s="135">
        <f t="shared" si="13"/>
        <v>0</v>
      </c>
      <c r="H192" s="135">
        <v>1.25</v>
      </c>
      <c r="I192" s="135"/>
      <c r="J192" s="135">
        <f t="shared" si="14"/>
        <v>0</v>
      </c>
      <c r="K192" s="135">
        <v>0</v>
      </c>
      <c r="L192" s="135"/>
      <c r="M192" s="135">
        <f t="shared" si="15"/>
        <v>0</v>
      </c>
      <c r="N192" s="135">
        <f t="shared" si="17"/>
        <v>0</v>
      </c>
    </row>
    <row r="193" spans="1:18">
      <c r="A193" s="60">
        <v>57</v>
      </c>
      <c r="B193" s="439" t="s">
        <v>329</v>
      </c>
      <c r="C193" s="61" t="s">
        <v>37</v>
      </c>
      <c r="D193" s="62">
        <v>10</v>
      </c>
      <c r="E193" s="135">
        <v>8.6345762711864413</v>
      </c>
      <c r="F193" s="135"/>
      <c r="G193" s="135">
        <f t="shared" si="13"/>
        <v>0</v>
      </c>
      <c r="H193" s="135">
        <v>6</v>
      </c>
      <c r="I193" s="135"/>
      <c r="J193" s="135">
        <f t="shared" si="14"/>
        <v>0</v>
      </c>
      <c r="K193" s="135">
        <v>0</v>
      </c>
      <c r="L193" s="135"/>
      <c r="M193" s="135">
        <f t="shared" si="15"/>
        <v>0</v>
      </c>
      <c r="N193" s="135">
        <f t="shared" si="17"/>
        <v>0</v>
      </c>
    </row>
    <row r="194" spans="1:18">
      <c r="A194" s="60">
        <v>58</v>
      </c>
      <c r="B194" s="66" t="s">
        <v>330</v>
      </c>
      <c r="C194" s="65" t="s">
        <v>37</v>
      </c>
      <c r="D194" s="62">
        <v>10</v>
      </c>
      <c r="E194" s="135">
        <v>175</v>
      </c>
      <c r="F194" s="135"/>
      <c r="G194" s="135">
        <f t="shared" si="13"/>
        <v>0</v>
      </c>
      <c r="H194" s="135">
        <v>6</v>
      </c>
      <c r="I194" s="135"/>
      <c r="J194" s="135">
        <f t="shared" si="14"/>
        <v>0</v>
      </c>
      <c r="K194" s="135">
        <v>0</v>
      </c>
      <c r="L194" s="135"/>
      <c r="M194" s="135">
        <f t="shared" si="15"/>
        <v>0</v>
      </c>
      <c r="N194" s="135">
        <f t="shared" si="17"/>
        <v>0</v>
      </c>
    </row>
    <row r="195" spans="1:18">
      <c r="A195" s="60">
        <v>59</v>
      </c>
      <c r="B195" s="466" t="s">
        <v>331</v>
      </c>
      <c r="C195" s="65" t="s">
        <v>37</v>
      </c>
      <c r="D195" s="62">
        <v>10</v>
      </c>
      <c r="E195" s="135">
        <v>171.44</v>
      </c>
      <c r="F195" s="135"/>
      <c r="G195" s="135">
        <f t="shared" si="13"/>
        <v>0</v>
      </c>
      <c r="H195" s="135">
        <v>6</v>
      </c>
      <c r="I195" s="135"/>
      <c r="J195" s="135">
        <f t="shared" si="14"/>
        <v>0</v>
      </c>
      <c r="K195" s="135">
        <v>0</v>
      </c>
      <c r="L195" s="135"/>
      <c r="M195" s="135">
        <f t="shared" si="15"/>
        <v>0</v>
      </c>
      <c r="N195" s="135">
        <f t="shared" si="17"/>
        <v>0</v>
      </c>
    </row>
    <row r="196" spans="1:18">
      <c r="A196" s="60">
        <v>60</v>
      </c>
      <c r="B196" s="66" t="s">
        <v>332</v>
      </c>
      <c r="C196" s="61" t="s">
        <v>37</v>
      </c>
      <c r="D196" s="62">
        <v>4</v>
      </c>
      <c r="E196" s="135">
        <v>7.48</v>
      </c>
      <c r="F196" s="135"/>
      <c r="G196" s="135">
        <f t="shared" si="13"/>
        <v>0</v>
      </c>
      <c r="H196" s="135">
        <v>1.2000000000000002</v>
      </c>
      <c r="I196" s="135"/>
      <c r="J196" s="135">
        <f t="shared" si="14"/>
        <v>0</v>
      </c>
      <c r="K196" s="135">
        <v>0</v>
      </c>
      <c r="L196" s="135"/>
      <c r="M196" s="135">
        <f t="shared" si="15"/>
        <v>0</v>
      </c>
      <c r="N196" s="135">
        <f t="shared" si="17"/>
        <v>0</v>
      </c>
    </row>
    <row r="197" spans="1:18" ht="27">
      <c r="A197" s="60">
        <v>61</v>
      </c>
      <c r="B197" s="66" t="s">
        <v>334</v>
      </c>
      <c r="C197" s="61" t="s">
        <v>37</v>
      </c>
      <c r="D197" s="62">
        <v>1</v>
      </c>
      <c r="E197" s="135">
        <v>249.04000000000002</v>
      </c>
      <c r="F197" s="135"/>
      <c r="G197" s="135">
        <f t="shared" si="13"/>
        <v>0</v>
      </c>
      <c r="H197" s="135">
        <v>6</v>
      </c>
      <c r="I197" s="135"/>
      <c r="J197" s="135">
        <f t="shared" si="14"/>
        <v>0</v>
      </c>
      <c r="K197" s="135">
        <v>0</v>
      </c>
      <c r="L197" s="135"/>
      <c r="M197" s="135">
        <f t="shared" si="15"/>
        <v>0</v>
      </c>
      <c r="N197" s="135">
        <f t="shared" si="17"/>
        <v>0</v>
      </c>
    </row>
    <row r="198" spans="1:18" s="72" customFormat="1" ht="16.5" customHeight="1">
      <c r="A198" s="71"/>
      <c r="B198" s="74" t="s">
        <v>131</v>
      </c>
      <c r="C198" s="73"/>
      <c r="D198" s="73"/>
      <c r="E198" s="73"/>
      <c r="F198" s="73"/>
      <c r="G198" s="135">
        <f t="shared" si="13"/>
        <v>0</v>
      </c>
      <c r="H198" s="73"/>
      <c r="I198" s="73"/>
      <c r="J198" s="135">
        <f t="shared" si="14"/>
        <v>0</v>
      </c>
      <c r="K198" s="73"/>
      <c r="L198" s="73"/>
      <c r="M198" s="135">
        <f t="shared" si="15"/>
        <v>0</v>
      </c>
      <c r="N198" s="73"/>
      <c r="O198" s="24"/>
      <c r="P198" s="24"/>
      <c r="Q198" s="24"/>
      <c r="R198" s="24"/>
    </row>
    <row r="199" spans="1:18">
      <c r="A199" s="60">
        <v>62</v>
      </c>
      <c r="B199" s="311" t="s">
        <v>336</v>
      </c>
      <c r="C199" s="61" t="s">
        <v>78</v>
      </c>
      <c r="D199" s="62">
        <v>1</v>
      </c>
      <c r="E199" s="135">
        <v>311.42</v>
      </c>
      <c r="F199" s="135"/>
      <c r="G199" s="135">
        <f t="shared" si="13"/>
        <v>0</v>
      </c>
      <c r="H199" s="135">
        <v>52.800000000000004</v>
      </c>
      <c r="I199" s="135"/>
      <c r="J199" s="135">
        <f t="shared" si="14"/>
        <v>0</v>
      </c>
      <c r="K199" s="135">
        <v>5.4080000000000004</v>
      </c>
      <c r="L199" s="135"/>
      <c r="M199" s="135">
        <f t="shared" si="15"/>
        <v>0</v>
      </c>
      <c r="N199" s="135">
        <f t="shared" ref="N199:N206" si="18">M199+J199+G199</f>
        <v>0</v>
      </c>
    </row>
    <row r="200" spans="1:18">
      <c r="A200" s="60">
        <v>63</v>
      </c>
      <c r="B200" s="439" t="s">
        <v>328</v>
      </c>
      <c r="C200" s="61" t="s">
        <v>37</v>
      </c>
      <c r="D200" s="62">
        <v>10</v>
      </c>
      <c r="E200" s="135">
        <v>4.2372881355932206</v>
      </c>
      <c r="F200" s="135"/>
      <c r="G200" s="135">
        <f t="shared" si="13"/>
        <v>0</v>
      </c>
      <c r="H200" s="135">
        <v>1.25</v>
      </c>
      <c r="I200" s="135"/>
      <c r="J200" s="135">
        <f t="shared" si="14"/>
        <v>0</v>
      </c>
      <c r="K200" s="135">
        <v>0</v>
      </c>
      <c r="L200" s="135"/>
      <c r="M200" s="135">
        <f t="shared" si="15"/>
        <v>0</v>
      </c>
      <c r="N200" s="135">
        <f t="shared" si="18"/>
        <v>0</v>
      </c>
    </row>
    <row r="201" spans="1:18">
      <c r="A201" s="60">
        <v>64</v>
      </c>
      <c r="B201" s="439" t="s">
        <v>329</v>
      </c>
      <c r="C201" s="61" t="s">
        <v>37</v>
      </c>
      <c r="D201" s="62">
        <v>10</v>
      </c>
      <c r="E201" s="135">
        <v>8.6345762711864413</v>
      </c>
      <c r="F201" s="135"/>
      <c r="G201" s="135">
        <f t="shared" si="13"/>
        <v>0</v>
      </c>
      <c r="H201" s="135">
        <v>6</v>
      </c>
      <c r="I201" s="135"/>
      <c r="J201" s="135">
        <f t="shared" si="14"/>
        <v>0</v>
      </c>
      <c r="K201" s="135">
        <v>0</v>
      </c>
      <c r="L201" s="135"/>
      <c r="M201" s="135">
        <f t="shared" si="15"/>
        <v>0</v>
      </c>
      <c r="N201" s="135">
        <f t="shared" si="18"/>
        <v>0</v>
      </c>
    </row>
    <row r="202" spans="1:18">
      <c r="A202" s="60">
        <v>65</v>
      </c>
      <c r="B202" s="66" t="s">
        <v>330</v>
      </c>
      <c r="C202" s="65" t="s">
        <v>37</v>
      </c>
      <c r="D202" s="62">
        <v>10</v>
      </c>
      <c r="E202" s="135">
        <v>175</v>
      </c>
      <c r="F202" s="135"/>
      <c r="G202" s="135">
        <f t="shared" si="13"/>
        <v>0</v>
      </c>
      <c r="H202" s="135">
        <v>6</v>
      </c>
      <c r="I202" s="135"/>
      <c r="J202" s="135">
        <f t="shared" si="14"/>
        <v>0</v>
      </c>
      <c r="K202" s="135">
        <v>0</v>
      </c>
      <c r="L202" s="135"/>
      <c r="M202" s="135">
        <f t="shared" si="15"/>
        <v>0</v>
      </c>
      <c r="N202" s="135">
        <f t="shared" si="18"/>
        <v>0</v>
      </c>
    </row>
    <row r="203" spans="1:18">
      <c r="A203" s="60">
        <v>66</v>
      </c>
      <c r="B203" s="466" t="s">
        <v>331</v>
      </c>
      <c r="C203" s="65" t="s">
        <v>37</v>
      </c>
      <c r="D203" s="62">
        <v>10</v>
      </c>
      <c r="E203" s="135">
        <v>171.44</v>
      </c>
      <c r="F203" s="135"/>
      <c r="G203" s="135">
        <f t="shared" si="13"/>
        <v>0</v>
      </c>
      <c r="H203" s="135">
        <v>6</v>
      </c>
      <c r="I203" s="135"/>
      <c r="J203" s="135">
        <f t="shared" si="14"/>
        <v>0</v>
      </c>
      <c r="K203" s="135">
        <v>0</v>
      </c>
      <c r="L203" s="135"/>
      <c r="M203" s="135">
        <f t="shared" si="15"/>
        <v>0</v>
      </c>
      <c r="N203" s="135">
        <f t="shared" si="18"/>
        <v>0</v>
      </c>
    </row>
    <row r="204" spans="1:18">
      <c r="A204" s="60">
        <v>67</v>
      </c>
      <c r="B204" s="66" t="s">
        <v>332</v>
      </c>
      <c r="C204" s="61" t="s">
        <v>37</v>
      </c>
      <c r="D204" s="62">
        <v>3</v>
      </c>
      <c r="E204" s="135">
        <v>7.48</v>
      </c>
      <c r="F204" s="135"/>
      <c r="G204" s="135">
        <f t="shared" si="13"/>
        <v>0</v>
      </c>
      <c r="H204" s="135">
        <v>1.2000000000000002</v>
      </c>
      <c r="I204" s="135"/>
      <c r="J204" s="135">
        <f t="shared" si="14"/>
        <v>0</v>
      </c>
      <c r="K204" s="135">
        <v>0</v>
      </c>
      <c r="L204" s="135"/>
      <c r="M204" s="135">
        <f t="shared" si="15"/>
        <v>0</v>
      </c>
      <c r="N204" s="135">
        <f t="shared" si="18"/>
        <v>0</v>
      </c>
    </row>
    <row r="205" spans="1:18">
      <c r="A205" s="60">
        <v>68</v>
      </c>
      <c r="B205" s="66" t="s">
        <v>333</v>
      </c>
      <c r="C205" s="61" t="s">
        <v>37</v>
      </c>
      <c r="D205" s="62">
        <v>1</v>
      </c>
      <c r="E205" s="135">
        <v>181.24</v>
      </c>
      <c r="F205" s="135"/>
      <c r="G205" s="135">
        <f t="shared" si="13"/>
        <v>0</v>
      </c>
      <c r="H205" s="135">
        <v>6</v>
      </c>
      <c r="I205" s="135"/>
      <c r="J205" s="135">
        <f t="shared" si="14"/>
        <v>0</v>
      </c>
      <c r="K205" s="135">
        <v>0</v>
      </c>
      <c r="L205" s="135"/>
      <c r="M205" s="135">
        <f t="shared" si="15"/>
        <v>0</v>
      </c>
      <c r="N205" s="135">
        <f t="shared" si="18"/>
        <v>0</v>
      </c>
    </row>
    <row r="206" spans="1:18" ht="27">
      <c r="A206" s="60">
        <v>69</v>
      </c>
      <c r="B206" s="188" t="s">
        <v>338</v>
      </c>
      <c r="C206" s="61" t="s">
        <v>37</v>
      </c>
      <c r="D206" s="62">
        <v>1</v>
      </c>
      <c r="E206" s="135">
        <v>344.08</v>
      </c>
      <c r="F206" s="135"/>
      <c r="G206" s="135">
        <f t="shared" si="13"/>
        <v>0</v>
      </c>
      <c r="H206" s="135">
        <v>12</v>
      </c>
      <c r="I206" s="135"/>
      <c r="J206" s="135">
        <f t="shared" si="14"/>
        <v>0</v>
      </c>
      <c r="K206" s="135">
        <v>0</v>
      </c>
      <c r="L206" s="135"/>
      <c r="M206" s="135">
        <f t="shared" si="15"/>
        <v>0</v>
      </c>
      <c r="N206" s="135">
        <f t="shared" si="18"/>
        <v>0</v>
      </c>
    </row>
    <row r="207" spans="1:18" s="64" customFormat="1" ht="27.75" customHeight="1">
      <c r="A207" s="63"/>
      <c r="B207" s="69" t="s">
        <v>761</v>
      </c>
      <c r="C207" s="63"/>
      <c r="D207" s="63"/>
      <c r="E207" s="63"/>
      <c r="F207" s="63"/>
      <c r="G207" s="135">
        <f t="shared" si="13"/>
        <v>0</v>
      </c>
      <c r="H207" s="63"/>
      <c r="I207" s="63"/>
      <c r="J207" s="135">
        <f t="shared" si="14"/>
        <v>0</v>
      </c>
      <c r="K207" s="63"/>
      <c r="L207" s="63"/>
      <c r="M207" s="135">
        <f t="shared" si="15"/>
        <v>0</v>
      </c>
      <c r="N207" s="63"/>
      <c r="O207" s="24"/>
      <c r="P207" s="24"/>
      <c r="Q207" s="24"/>
      <c r="R207" s="24"/>
    </row>
    <row r="208" spans="1:18">
      <c r="A208" s="60">
        <v>70</v>
      </c>
      <c r="B208" s="311" t="s">
        <v>339</v>
      </c>
      <c r="C208" s="61" t="s">
        <v>78</v>
      </c>
      <c r="D208" s="62">
        <v>1</v>
      </c>
      <c r="E208" s="135">
        <v>336.3</v>
      </c>
      <c r="F208" s="135"/>
      <c r="G208" s="135">
        <f t="shared" si="13"/>
        <v>0</v>
      </c>
      <c r="H208" s="135">
        <v>66</v>
      </c>
      <c r="I208" s="135"/>
      <c r="J208" s="135">
        <f t="shared" si="14"/>
        <v>0</v>
      </c>
      <c r="K208" s="135">
        <v>6.76</v>
      </c>
      <c r="L208" s="135"/>
      <c r="M208" s="135">
        <f t="shared" si="15"/>
        <v>0</v>
      </c>
      <c r="N208" s="135">
        <f t="shared" ref="N208:N216" si="19">M208+J208+G208</f>
        <v>0</v>
      </c>
    </row>
    <row r="209" spans="1:18">
      <c r="A209" s="60">
        <v>71</v>
      </c>
      <c r="B209" s="439" t="s">
        <v>328</v>
      </c>
      <c r="C209" s="61" t="s">
        <v>37</v>
      </c>
      <c r="D209" s="62">
        <v>7</v>
      </c>
      <c r="E209" s="135">
        <v>4.2372881355932206</v>
      </c>
      <c r="F209" s="135"/>
      <c r="G209" s="135">
        <f t="shared" si="13"/>
        <v>0</v>
      </c>
      <c r="H209" s="135">
        <v>1.25</v>
      </c>
      <c r="I209" s="135"/>
      <c r="J209" s="135">
        <f t="shared" si="14"/>
        <v>0</v>
      </c>
      <c r="K209" s="135">
        <v>0</v>
      </c>
      <c r="L209" s="135"/>
      <c r="M209" s="135">
        <f t="shared" si="15"/>
        <v>0</v>
      </c>
      <c r="N209" s="135">
        <f t="shared" si="19"/>
        <v>0</v>
      </c>
    </row>
    <row r="210" spans="1:18">
      <c r="A210" s="60">
        <v>72</v>
      </c>
      <c r="B210" s="439" t="s">
        <v>329</v>
      </c>
      <c r="C210" s="61" t="s">
        <v>37</v>
      </c>
      <c r="D210" s="62">
        <v>7</v>
      </c>
      <c r="E210" s="135">
        <v>8.6345762711864413</v>
      </c>
      <c r="F210" s="135"/>
      <c r="G210" s="135">
        <f t="shared" si="13"/>
        <v>0</v>
      </c>
      <c r="H210" s="135">
        <v>6</v>
      </c>
      <c r="I210" s="135"/>
      <c r="J210" s="135">
        <f t="shared" si="14"/>
        <v>0</v>
      </c>
      <c r="K210" s="135">
        <v>0</v>
      </c>
      <c r="L210" s="135"/>
      <c r="M210" s="135">
        <f t="shared" si="15"/>
        <v>0</v>
      </c>
      <c r="N210" s="135">
        <f t="shared" si="19"/>
        <v>0</v>
      </c>
    </row>
    <row r="211" spans="1:18">
      <c r="A211" s="60">
        <v>73</v>
      </c>
      <c r="B211" s="66" t="s">
        <v>330</v>
      </c>
      <c r="C211" s="65" t="s">
        <v>37</v>
      </c>
      <c r="D211" s="62">
        <v>7</v>
      </c>
      <c r="E211" s="135">
        <v>175.00000000000003</v>
      </c>
      <c r="F211" s="135"/>
      <c r="G211" s="135">
        <f t="shared" si="13"/>
        <v>0</v>
      </c>
      <c r="H211" s="135">
        <v>6</v>
      </c>
      <c r="I211" s="135"/>
      <c r="J211" s="135">
        <f t="shared" si="14"/>
        <v>0</v>
      </c>
      <c r="K211" s="135">
        <v>0</v>
      </c>
      <c r="L211" s="135"/>
      <c r="M211" s="135">
        <f t="shared" si="15"/>
        <v>0</v>
      </c>
      <c r="N211" s="135">
        <f t="shared" si="19"/>
        <v>0</v>
      </c>
    </row>
    <row r="212" spans="1:18">
      <c r="A212" s="60">
        <v>74</v>
      </c>
      <c r="B212" s="466" t="s">
        <v>331</v>
      </c>
      <c r="C212" s="65" t="s">
        <v>37</v>
      </c>
      <c r="D212" s="62">
        <v>7</v>
      </c>
      <c r="E212" s="135">
        <v>171.44</v>
      </c>
      <c r="F212" s="135"/>
      <c r="G212" s="135">
        <f t="shared" si="13"/>
        <v>0</v>
      </c>
      <c r="H212" s="135">
        <v>6</v>
      </c>
      <c r="I212" s="135"/>
      <c r="J212" s="135">
        <f t="shared" si="14"/>
        <v>0</v>
      </c>
      <c r="K212" s="135">
        <v>0</v>
      </c>
      <c r="L212" s="135"/>
      <c r="M212" s="135">
        <f t="shared" si="15"/>
        <v>0</v>
      </c>
      <c r="N212" s="135">
        <f t="shared" si="19"/>
        <v>0</v>
      </c>
    </row>
    <row r="213" spans="1:18">
      <c r="A213" s="60">
        <v>75</v>
      </c>
      <c r="B213" s="66" t="s">
        <v>332</v>
      </c>
      <c r="C213" s="61" t="s">
        <v>37</v>
      </c>
      <c r="D213" s="62">
        <v>2</v>
      </c>
      <c r="E213" s="135">
        <v>7.48</v>
      </c>
      <c r="F213" s="135"/>
      <c r="G213" s="135">
        <f t="shared" si="13"/>
        <v>0</v>
      </c>
      <c r="H213" s="135">
        <v>1.2000000000000002</v>
      </c>
      <c r="I213" s="135"/>
      <c r="J213" s="135">
        <f t="shared" si="14"/>
        <v>0</v>
      </c>
      <c r="K213" s="135">
        <v>0</v>
      </c>
      <c r="L213" s="135"/>
      <c r="M213" s="135">
        <f t="shared" si="15"/>
        <v>0</v>
      </c>
      <c r="N213" s="135">
        <f t="shared" si="19"/>
        <v>0</v>
      </c>
    </row>
    <row r="214" spans="1:18">
      <c r="A214" s="60">
        <v>76</v>
      </c>
      <c r="B214" s="66" t="s">
        <v>340</v>
      </c>
      <c r="C214" s="61" t="s">
        <v>37</v>
      </c>
      <c r="D214" s="62">
        <v>2</v>
      </c>
      <c r="E214" s="135">
        <v>23.38</v>
      </c>
      <c r="F214" s="135"/>
      <c r="G214" s="135">
        <f t="shared" si="13"/>
        <v>0</v>
      </c>
      <c r="H214" s="135">
        <v>1.2000000000000002</v>
      </c>
      <c r="I214" s="135"/>
      <c r="J214" s="135">
        <f t="shared" si="14"/>
        <v>0</v>
      </c>
      <c r="K214" s="135">
        <v>0</v>
      </c>
      <c r="L214" s="135"/>
      <c r="M214" s="135">
        <f t="shared" si="15"/>
        <v>0</v>
      </c>
      <c r="N214" s="135">
        <f t="shared" si="19"/>
        <v>0</v>
      </c>
    </row>
    <row r="215" spans="1:18">
      <c r="A215" s="60">
        <v>77</v>
      </c>
      <c r="B215" s="66" t="s">
        <v>333</v>
      </c>
      <c r="C215" s="61" t="s">
        <v>37</v>
      </c>
      <c r="D215" s="62">
        <v>3</v>
      </c>
      <c r="E215" s="135">
        <v>181.24</v>
      </c>
      <c r="F215" s="135"/>
      <c r="G215" s="135">
        <f t="shared" si="13"/>
        <v>0</v>
      </c>
      <c r="H215" s="135">
        <v>6</v>
      </c>
      <c r="I215" s="135"/>
      <c r="J215" s="135">
        <f t="shared" si="14"/>
        <v>0</v>
      </c>
      <c r="K215" s="135">
        <v>0</v>
      </c>
      <c r="L215" s="135"/>
      <c r="M215" s="135">
        <f t="shared" si="15"/>
        <v>0</v>
      </c>
      <c r="N215" s="135">
        <f t="shared" si="19"/>
        <v>0</v>
      </c>
    </row>
    <row r="216" spans="1:18" s="457" customFormat="1">
      <c r="A216" s="60">
        <v>78</v>
      </c>
      <c r="B216" s="66" t="s">
        <v>989</v>
      </c>
      <c r="C216" s="61" t="s">
        <v>37</v>
      </c>
      <c r="D216" s="62">
        <v>1</v>
      </c>
      <c r="E216" s="135">
        <v>1024.02</v>
      </c>
      <c r="F216" s="135"/>
      <c r="G216" s="135">
        <f t="shared" si="13"/>
        <v>0</v>
      </c>
      <c r="H216" s="135">
        <v>12</v>
      </c>
      <c r="I216" s="135"/>
      <c r="J216" s="135">
        <f t="shared" si="14"/>
        <v>0</v>
      </c>
      <c r="K216" s="135">
        <v>0</v>
      </c>
      <c r="L216" s="135"/>
      <c r="M216" s="135">
        <f t="shared" si="15"/>
        <v>0</v>
      </c>
      <c r="N216" s="135">
        <f t="shared" si="19"/>
        <v>0</v>
      </c>
    </row>
    <row r="217" spans="1:18" s="64" customFormat="1" ht="16.5" customHeight="1">
      <c r="A217" s="63"/>
      <c r="B217" s="69" t="s">
        <v>80</v>
      </c>
      <c r="C217" s="63"/>
      <c r="D217" s="63"/>
      <c r="E217" s="63"/>
      <c r="F217" s="63"/>
      <c r="G217" s="135">
        <f t="shared" si="13"/>
        <v>0</v>
      </c>
      <c r="H217" s="63"/>
      <c r="I217" s="63"/>
      <c r="J217" s="135">
        <f t="shared" si="14"/>
        <v>0</v>
      </c>
      <c r="K217" s="63"/>
      <c r="L217" s="63"/>
      <c r="M217" s="135">
        <f t="shared" si="15"/>
        <v>0</v>
      </c>
      <c r="N217" s="63"/>
      <c r="O217" s="24"/>
      <c r="P217" s="24"/>
      <c r="Q217" s="24"/>
      <c r="R217" s="24"/>
    </row>
    <row r="218" spans="1:18">
      <c r="A218" s="60">
        <v>79</v>
      </c>
      <c r="B218" s="192" t="s">
        <v>341</v>
      </c>
      <c r="C218" s="61" t="s">
        <v>78</v>
      </c>
      <c r="D218" s="62">
        <v>1</v>
      </c>
      <c r="E218" s="135">
        <v>202.26</v>
      </c>
      <c r="F218" s="135"/>
      <c r="G218" s="135">
        <f t="shared" si="13"/>
        <v>0</v>
      </c>
      <c r="H218" s="135">
        <v>26.400000000000002</v>
      </c>
      <c r="I218" s="135"/>
      <c r="J218" s="135">
        <f t="shared" si="14"/>
        <v>0</v>
      </c>
      <c r="K218" s="135">
        <v>2.7040000000000002</v>
      </c>
      <c r="L218" s="135"/>
      <c r="M218" s="135">
        <f t="shared" si="15"/>
        <v>0</v>
      </c>
      <c r="N218" s="135">
        <f t="shared" ref="N218:N224" si="20">M218+J218+G218</f>
        <v>0</v>
      </c>
    </row>
    <row r="219" spans="1:18">
      <c r="A219" s="60">
        <v>80</v>
      </c>
      <c r="B219" s="119" t="s">
        <v>328</v>
      </c>
      <c r="C219" s="61" t="s">
        <v>37</v>
      </c>
      <c r="D219" s="62">
        <v>6</v>
      </c>
      <c r="E219" s="135">
        <v>4.2372881355932206</v>
      </c>
      <c r="F219" s="135"/>
      <c r="G219" s="135">
        <f t="shared" si="13"/>
        <v>0</v>
      </c>
      <c r="H219" s="135">
        <v>1.25</v>
      </c>
      <c r="I219" s="135"/>
      <c r="J219" s="135">
        <f t="shared" si="14"/>
        <v>0</v>
      </c>
      <c r="K219" s="135">
        <v>0</v>
      </c>
      <c r="L219" s="135"/>
      <c r="M219" s="135">
        <f t="shared" si="15"/>
        <v>0</v>
      </c>
      <c r="N219" s="135">
        <f t="shared" si="20"/>
        <v>0</v>
      </c>
    </row>
    <row r="220" spans="1:18">
      <c r="A220" s="60">
        <v>81</v>
      </c>
      <c r="B220" s="119" t="s">
        <v>329</v>
      </c>
      <c r="C220" s="61" t="s">
        <v>37</v>
      </c>
      <c r="D220" s="62">
        <v>6</v>
      </c>
      <c r="E220" s="135">
        <v>8.6345762711864413</v>
      </c>
      <c r="F220" s="135"/>
      <c r="G220" s="135">
        <f t="shared" si="13"/>
        <v>0</v>
      </c>
      <c r="H220" s="135">
        <v>6</v>
      </c>
      <c r="I220" s="135"/>
      <c r="J220" s="135">
        <f t="shared" si="14"/>
        <v>0</v>
      </c>
      <c r="K220" s="135">
        <v>0</v>
      </c>
      <c r="L220" s="135"/>
      <c r="M220" s="135">
        <f t="shared" si="15"/>
        <v>0</v>
      </c>
      <c r="N220" s="135">
        <f t="shared" si="20"/>
        <v>0</v>
      </c>
    </row>
    <row r="221" spans="1:18">
      <c r="A221" s="60">
        <v>82</v>
      </c>
      <c r="B221" s="188" t="s">
        <v>330</v>
      </c>
      <c r="C221" s="65" t="s">
        <v>37</v>
      </c>
      <c r="D221" s="62">
        <v>6</v>
      </c>
      <c r="E221" s="135">
        <v>175.00000000000003</v>
      </c>
      <c r="F221" s="135"/>
      <c r="G221" s="135">
        <f t="shared" si="13"/>
        <v>0</v>
      </c>
      <c r="H221" s="135">
        <v>6</v>
      </c>
      <c r="I221" s="135"/>
      <c r="J221" s="135">
        <f t="shared" si="14"/>
        <v>0</v>
      </c>
      <c r="K221" s="135">
        <v>0</v>
      </c>
      <c r="L221" s="135"/>
      <c r="M221" s="135">
        <f t="shared" si="15"/>
        <v>0</v>
      </c>
      <c r="N221" s="135">
        <f t="shared" si="20"/>
        <v>0</v>
      </c>
    </row>
    <row r="222" spans="1:18">
      <c r="A222" s="60">
        <v>83</v>
      </c>
      <c r="B222" s="193" t="s">
        <v>331</v>
      </c>
      <c r="C222" s="65" t="s">
        <v>37</v>
      </c>
      <c r="D222" s="62">
        <v>6</v>
      </c>
      <c r="E222" s="135">
        <v>171.44000000000003</v>
      </c>
      <c r="F222" s="135"/>
      <c r="G222" s="135">
        <f t="shared" si="13"/>
        <v>0</v>
      </c>
      <c r="H222" s="135">
        <v>6</v>
      </c>
      <c r="I222" s="135"/>
      <c r="J222" s="135">
        <f t="shared" si="14"/>
        <v>0</v>
      </c>
      <c r="K222" s="135">
        <v>0</v>
      </c>
      <c r="L222" s="135"/>
      <c r="M222" s="135">
        <f t="shared" si="15"/>
        <v>0</v>
      </c>
      <c r="N222" s="135">
        <f t="shared" si="20"/>
        <v>0</v>
      </c>
    </row>
    <row r="223" spans="1:18">
      <c r="A223" s="60">
        <v>84</v>
      </c>
      <c r="B223" s="188" t="s">
        <v>340</v>
      </c>
      <c r="C223" s="61" t="s">
        <v>37</v>
      </c>
      <c r="D223" s="62">
        <v>2</v>
      </c>
      <c r="E223" s="135">
        <v>23.38</v>
      </c>
      <c r="F223" s="135"/>
      <c r="G223" s="135">
        <f t="shared" si="13"/>
        <v>0</v>
      </c>
      <c r="H223" s="135">
        <v>1.2000000000000002</v>
      </c>
      <c r="I223" s="135"/>
      <c r="J223" s="135">
        <f t="shared" si="14"/>
        <v>0</v>
      </c>
      <c r="K223" s="135">
        <v>0</v>
      </c>
      <c r="L223" s="135"/>
      <c r="M223" s="135">
        <f t="shared" si="15"/>
        <v>0</v>
      </c>
      <c r="N223" s="135">
        <f t="shared" si="20"/>
        <v>0</v>
      </c>
    </row>
    <row r="224" spans="1:18">
      <c r="A224" s="60">
        <v>85</v>
      </c>
      <c r="B224" s="188" t="s">
        <v>333</v>
      </c>
      <c r="C224" s="61" t="s">
        <v>37</v>
      </c>
      <c r="D224" s="62">
        <v>1</v>
      </c>
      <c r="E224" s="135">
        <v>181.24</v>
      </c>
      <c r="F224" s="135"/>
      <c r="G224" s="135">
        <f t="shared" si="13"/>
        <v>0</v>
      </c>
      <c r="H224" s="135">
        <v>6</v>
      </c>
      <c r="I224" s="135"/>
      <c r="J224" s="135">
        <f t="shared" si="14"/>
        <v>0</v>
      </c>
      <c r="K224" s="135">
        <v>0</v>
      </c>
      <c r="L224" s="135"/>
      <c r="M224" s="135">
        <f t="shared" si="15"/>
        <v>0</v>
      </c>
      <c r="N224" s="135">
        <f t="shared" si="20"/>
        <v>0</v>
      </c>
    </row>
    <row r="225" spans="1:18" s="64" customFormat="1" ht="16.5" customHeight="1">
      <c r="A225" s="63"/>
      <c r="B225" s="69" t="s">
        <v>81</v>
      </c>
      <c r="C225" s="63"/>
      <c r="D225" s="63"/>
      <c r="E225" s="63"/>
      <c r="F225" s="63"/>
      <c r="G225" s="135">
        <f t="shared" si="13"/>
        <v>0</v>
      </c>
      <c r="H225" s="63"/>
      <c r="I225" s="63"/>
      <c r="J225" s="135">
        <f t="shared" si="14"/>
        <v>0</v>
      </c>
      <c r="K225" s="63"/>
      <c r="L225" s="63"/>
      <c r="M225" s="135">
        <f t="shared" si="15"/>
        <v>0</v>
      </c>
      <c r="N225" s="63"/>
      <c r="O225" s="24"/>
      <c r="P225" s="24"/>
      <c r="Q225" s="24"/>
      <c r="R225" s="24"/>
    </row>
    <row r="226" spans="1:18">
      <c r="A226" s="60">
        <v>86</v>
      </c>
      <c r="B226" s="192" t="s">
        <v>341</v>
      </c>
      <c r="C226" s="61" t="s">
        <v>78</v>
      </c>
      <c r="D226" s="62">
        <v>1</v>
      </c>
      <c r="E226" s="135">
        <v>202.26</v>
      </c>
      <c r="F226" s="135"/>
      <c r="G226" s="135">
        <f t="shared" si="13"/>
        <v>0</v>
      </c>
      <c r="H226" s="135">
        <v>26.400000000000002</v>
      </c>
      <c r="I226" s="135"/>
      <c r="J226" s="135">
        <f t="shared" si="14"/>
        <v>0</v>
      </c>
      <c r="K226" s="135">
        <v>2.7040000000000002</v>
      </c>
      <c r="L226" s="135"/>
      <c r="M226" s="135">
        <f t="shared" si="15"/>
        <v>0</v>
      </c>
      <c r="N226" s="135">
        <f t="shared" ref="N226:N233" si="21">M226+J226+G226</f>
        <v>0</v>
      </c>
    </row>
    <row r="227" spans="1:18">
      <c r="A227" s="60">
        <v>87</v>
      </c>
      <c r="B227" s="119" t="s">
        <v>328</v>
      </c>
      <c r="C227" s="61" t="s">
        <v>37</v>
      </c>
      <c r="D227" s="62">
        <v>5</v>
      </c>
      <c r="E227" s="135">
        <v>4.2372881355932206</v>
      </c>
      <c r="F227" s="135"/>
      <c r="G227" s="135">
        <f t="shared" si="13"/>
        <v>0</v>
      </c>
      <c r="H227" s="135">
        <v>1.25</v>
      </c>
      <c r="I227" s="135"/>
      <c r="J227" s="135">
        <f t="shared" si="14"/>
        <v>0</v>
      </c>
      <c r="K227" s="135">
        <v>0</v>
      </c>
      <c r="L227" s="135"/>
      <c r="M227" s="135">
        <f t="shared" si="15"/>
        <v>0</v>
      </c>
      <c r="N227" s="135">
        <f t="shared" si="21"/>
        <v>0</v>
      </c>
    </row>
    <row r="228" spans="1:18">
      <c r="A228" s="60">
        <v>88</v>
      </c>
      <c r="B228" s="119" t="s">
        <v>329</v>
      </c>
      <c r="C228" s="61" t="s">
        <v>37</v>
      </c>
      <c r="D228" s="62">
        <v>5</v>
      </c>
      <c r="E228" s="135">
        <v>8.6345762711864413</v>
      </c>
      <c r="F228" s="135"/>
      <c r="G228" s="135">
        <f t="shared" si="13"/>
        <v>0</v>
      </c>
      <c r="H228" s="135">
        <v>6</v>
      </c>
      <c r="I228" s="135"/>
      <c r="J228" s="135">
        <f t="shared" si="14"/>
        <v>0</v>
      </c>
      <c r="K228" s="135">
        <v>0</v>
      </c>
      <c r="L228" s="135"/>
      <c r="M228" s="135">
        <f t="shared" si="15"/>
        <v>0</v>
      </c>
      <c r="N228" s="135">
        <f t="shared" si="21"/>
        <v>0</v>
      </c>
    </row>
    <row r="229" spans="1:18">
      <c r="A229" s="60">
        <v>89</v>
      </c>
      <c r="B229" s="188" t="s">
        <v>330</v>
      </c>
      <c r="C229" s="65" t="s">
        <v>37</v>
      </c>
      <c r="D229" s="62">
        <v>5</v>
      </c>
      <c r="E229" s="135">
        <v>175</v>
      </c>
      <c r="F229" s="135"/>
      <c r="G229" s="135">
        <f t="shared" si="13"/>
        <v>0</v>
      </c>
      <c r="H229" s="135">
        <v>6</v>
      </c>
      <c r="I229" s="135"/>
      <c r="J229" s="135">
        <f t="shared" si="14"/>
        <v>0</v>
      </c>
      <c r="K229" s="135">
        <v>0</v>
      </c>
      <c r="L229" s="135"/>
      <c r="M229" s="135">
        <f t="shared" si="15"/>
        <v>0</v>
      </c>
      <c r="N229" s="135">
        <f t="shared" si="21"/>
        <v>0</v>
      </c>
    </row>
    <row r="230" spans="1:18">
      <c r="A230" s="60">
        <v>90</v>
      </c>
      <c r="B230" s="193" t="s">
        <v>331</v>
      </c>
      <c r="C230" s="65" t="s">
        <v>37</v>
      </c>
      <c r="D230" s="62">
        <v>5</v>
      </c>
      <c r="E230" s="135">
        <v>171.44</v>
      </c>
      <c r="F230" s="135"/>
      <c r="G230" s="135">
        <f t="shared" si="13"/>
        <v>0</v>
      </c>
      <c r="H230" s="135">
        <v>6</v>
      </c>
      <c r="I230" s="135"/>
      <c r="J230" s="135">
        <f t="shared" si="14"/>
        <v>0</v>
      </c>
      <c r="K230" s="135">
        <v>0</v>
      </c>
      <c r="L230" s="135"/>
      <c r="M230" s="135">
        <f t="shared" si="15"/>
        <v>0</v>
      </c>
      <c r="N230" s="135">
        <f t="shared" si="21"/>
        <v>0</v>
      </c>
    </row>
    <row r="231" spans="1:18">
      <c r="A231" s="60">
        <v>91</v>
      </c>
      <c r="B231" s="188" t="s">
        <v>332</v>
      </c>
      <c r="C231" s="61" t="s">
        <v>37</v>
      </c>
      <c r="D231" s="62">
        <v>3</v>
      </c>
      <c r="E231" s="135">
        <v>7.48</v>
      </c>
      <c r="F231" s="135"/>
      <c r="G231" s="135">
        <f t="shared" si="13"/>
        <v>0</v>
      </c>
      <c r="H231" s="135">
        <v>1.2000000000000002</v>
      </c>
      <c r="I231" s="135"/>
      <c r="J231" s="135">
        <f t="shared" si="14"/>
        <v>0</v>
      </c>
      <c r="K231" s="135">
        <v>0</v>
      </c>
      <c r="L231" s="135"/>
      <c r="M231" s="135">
        <f t="shared" si="15"/>
        <v>0</v>
      </c>
      <c r="N231" s="135">
        <f t="shared" si="21"/>
        <v>0</v>
      </c>
    </row>
    <row r="232" spans="1:18">
      <c r="A232" s="60">
        <v>92</v>
      </c>
      <c r="B232" s="188" t="s">
        <v>340</v>
      </c>
      <c r="C232" s="61" t="s">
        <v>37</v>
      </c>
      <c r="D232" s="62">
        <v>2</v>
      </c>
      <c r="E232" s="135">
        <v>23.38</v>
      </c>
      <c r="F232" s="135"/>
      <c r="G232" s="135">
        <f t="shared" si="13"/>
        <v>0</v>
      </c>
      <c r="H232" s="135">
        <v>1.2000000000000002</v>
      </c>
      <c r="I232" s="135"/>
      <c r="J232" s="135">
        <f t="shared" si="14"/>
        <v>0</v>
      </c>
      <c r="K232" s="135">
        <v>0</v>
      </c>
      <c r="L232" s="135"/>
      <c r="M232" s="135">
        <f t="shared" si="15"/>
        <v>0</v>
      </c>
      <c r="N232" s="135">
        <f t="shared" si="21"/>
        <v>0</v>
      </c>
    </row>
    <row r="233" spans="1:18">
      <c r="A233" s="60">
        <v>93</v>
      </c>
      <c r="B233" s="188" t="s">
        <v>333</v>
      </c>
      <c r="C233" s="61" t="s">
        <v>37</v>
      </c>
      <c r="D233" s="62">
        <v>1</v>
      </c>
      <c r="E233" s="135">
        <v>181.24</v>
      </c>
      <c r="F233" s="135"/>
      <c r="G233" s="135">
        <f t="shared" si="13"/>
        <v>0</v>
      </c>
      <c r="H233" s="135">
        <v>6</v>
      </c>
      <c r="I233" s="135"/>
      <c r="J233" s="135">
        <f t="shared" si="14"/>
        <v>0</v>
      </c>
      <c r="K233" s="135">
        <v>0</v>
      </c>
      <c r="L233" s="135"/>
      <c r="M233" s="135">
        <f t="shared" si="15"/>
        <v>0</v>
      </c>
      <c r="N233" s="135">
        <f t="shared" si="21"/>
        <v>0</v>
      </c>
    </row>
    <row r="234" spans="1:18" s="64" customFormat="1" ht="16.5" customHeight="1">
      <c r="A234" s="63"/>
      <c r="B234" s="69" t="s">
        <v>82</v>
      </c>
      <c r="C234" s="63"/>
      <c r="D234" s="63"/>
      <c r="E234" s="63"/>
      <c r="F234" s="63"/>
      <c r="G234" s="135">
        <f t="shared" si="13"/>
        <v>0</v>
      </c>
      <c r="H234" s="63"/>
      <c r="I234" s="63"/>
      <c r="J234" s="135">
        <f t="shared" si="14"/>
        <v>0</v>
      </c>
      <c r="K234" s="63"/>
      <c r="L234" s="63"/>
      <c r="M234" s="135">
        <f t="shared" si="15"/>
        <v>0</v>
      </c>
      <c r="N234" s="63"/>
      <c r="O234" s="24"/>
      <c r="P234" s="24"/>
      <c r="Q234" s="24"/>
      <c r="R234" s="24"/>
    </row>
    <row r="235" spans="1:18">
      <c r="A235" s="60">
        <v>94</v>
      </c>
      <c r="B235" s="192" t="s">
        <v>341</v>
      </c>
      <c r="C235" s="61" t="s">
        <v>78</v>
      </c>
      <c r="D235" s="62">
        <v>1</v>
      </c>
      <c r="E235" s="135">
        <v>202.26</v>
      </c>
      <c r="F235" s="135"/>
      <c r="G235" s="135">
        <f t="shared" si="13"/>
        <v>0</v>
      </c>
      <c r="H235" s="135">
        <v>26.400000000000002</v>
      </c>
      <c r="I235" s="135"/>
      <c r="J235" s="135">
        <f t="shared" si="14"/>
        <v>0</v>
      </c>
      <c r="K235" s="135">
        <v>2.7040000000000002</v>
      </c>
      <c r="L235" s="135"/>
      <c r="M235" s="135">
        <f t="shared" si="15"/>
        <v>0</v>
      </c>
      <c r="N235" s="135">
        <f t="shared" ref="N235:N242" si="22">M235+J235+G235</f>
        <v>0</v>
      </c>
    </row>
    <row r="236" spans="1:18">
      <c r="A236" s="60">
        <v>95</v>
      </c>
      <c r="B236" s="119" t="s">
        <v>328</v>
      </c>
      <c r="C236" s="61" t="s">
        <v>37</v>
      </c>
      <c r="D236" s="62">
        <v>4</v>
      </c>
      <c r="E236" s="135">
        <v>4.2372881355932206</v>
      </c>
      <c r="F236" s="135"/>
      <c r="G236" s="135">
        <f t="shared" si="13"/>
        <v>0</v>
      </c>
      <c r="H236" s="135">
        <v>1.25</v>
      </c>
      <c r="I236" s="135"/>
      <c r="J236" s="135">
        <f t="shared" si="14"/>
        <v>0</v>
      </c>
      <c r="K236" s="135">
        <v>0</v>
      </c>
      <c r="L236" s="135"/>
      <c r="M236" s="135">
        <f t="shared" si="15"/>
        <v>0</v>
      </c>
      <c r="N236" s="135">
        <f t="shared" si="22"/>
        <v>0</v>
      </c>
    </row>
    <row r="237" spans="1:18">
      <c r="A237" s="60">
        <v>96</v>
      </c>
      <c r="B237" s="119" t="s">
        <v>329</v>
      </c>
      <c r="C237" s="61" t="s">
        <v>37</v>
      </c>
      <c r="D237" s="62">
        <v>4</v>
      </c>
      <c r="E237" s="135">
        <v>8.6345762711864413</v>
      </c>
      <c r="F237" s="135"/>
      <c r="G237" s="135">
        <f t="shared" si="13"/>
        <v>0</v>
      </c>
      <c r="H237" s="135">
        <v>6</v>
      </c>
      <c r="I237" s="135"/>
      <c r="J237" s="135">
        <f t="shared" si="14"/>
        <v>0</v>
      </c>
      <c r="K237" s="135">
        <v>0</v>
      </c>
      <c r="L237" s="135"/>
      <c r="M237" s="135">
        <f t="shared" si="15"/>
        <v>0</v>
      </c>
      <c r="N237" s="135">
        <f t="shared" si="22"/>
        <v>0</v>
      </c>
    </row>
    <row r="238" spans="1:18">
      <c r="A238" s="60">
        <v>97</v>
      </c>
      <c r="B238" s="188" t="s">
        <v>330</v>
      </c>
      <c r="C238" s="65" t="s">
        <v>37</v>
      </c>
      <c r="D238" s="62">
        <v>4</v>
      </c>
      <c r="E238" s="135">
        <v>175</v>
      </c>
      <c r="F238" s="135"/>
      <c r="G238" s="135">
        <f t="shared" si="13"/>
        <v>0</v>
      </c>
      <c r="H238" s="135">
        <v>6</v>
      </c>
      <c r="I238" s="135"/>
      <c r="J238" s="135">
        <f t="shared" si="14"/>
        <v>0</v>
      </c>
      <c r="K238" s="135">
        <v>0</v>
      </c>
      <c r="L238" s="135"/>
      <c r="M238" s="135">
        <f t="shared" si="15"/>
        <v>0</v>
      </c>
      <c r="N238" s="135">
        <f t="shared" si="22"/>
        <v>0</v>
      </c>
    </row>
    <row r="239" spans="1:18">
      <c r="A239" s="60">
        <v>98</v>
      </c>
      <c r="B239" s="193" t="s">
        <v>331</v>
      </c>
      <c r="C239" s="65" t="s">
        <v>37</v>
      </c>
      <c r="D239" s="62">
        <v>4</v>
      </c>
      <c r="E239" s="135">
        <v>171.44</v>
      </c>
      <c r="F239" s="135"/>
      <c r="G239" s="135">
        <f t="shared" si="13"/>
        <v>0</v>
      </c>
      <c r="H239" s="135">
        <v>6</v>
      </c>
      <c r="I239" s="135"/>
      <c r="J239" s="135">
        <f t="shared" si="14"/>
        <v>0</v>
      </c>
      <c r="K239" s="135">
        <v>0</v>
      </c>
      <c r="L239" s="135"/>
      <c r="M239" s="135">
        <f t="shared" si="15"/>
        <v>0</v>
      </c>
      <c r="N239" s="135">
        <f t="shared" si="22"/>
        <v>0</v>
      </c>
    </row>
    <row r="240" spans="1:18">
      <c r="A240" s="60">
        <v>99</v>
      </c>
      <c r="B240" s="188" t="s">
        <v>332</v>
      </c>
      <c r="C240" s="61" t="s">
        <v>37</v>
      </c>
      <c r="D240" s="62">
        <v>1</v>
      </c>
      <c r="E240" s="135">
        <v>7.48</v>
      </c>
      <c r="F240" s="135"/>
      <c r="G240" s="135">
        <f t="shared" si="13"/>
        <v>0</v>
      </c>
      <c r="H240" s="135">
        <v>1.2000000000000002</v>
      </c>
      <c r="I240" s="135"/>
      <c r="J240" s="135">
        <f t="shared" si="14"/>
        <v>0</v>
      </c>
      <c r="K240" s="135">
        <v>0</v>
      </c>
      <c r="L240" s="135"/>
      <c r="M240" s="135">
        <f t="shared" si="15"/>
        <v>0</v>
      </c>
      <c r="N240" s="135">
        <f t="shared" si="22"/>
        <v>0</v>
      </c>
    </row>
    <row r="241" spans="1:18">
      <c r="A241" s="60">
        <v>100</v>
      </c>
      <c r="B241" s="188" t="s">
        <v>340</v>
      </c>
      <c r="C241" s="61" t="s">
        <v>37</v>
      </c>
      <c r="D241" s="62">
        <v>2</v>
      </c>
      <c r="E241" s="135">
        <v>23.38</v>
      </c>
      <c r="F241" s="135"/>
      <c r="G241" s="135">
        <f t="shared" si="13"/>
        <v>0</v>
      </c>
      <c r="H241" s="135">
        <v>1.2000000000000002</v>
      </c>
      <c r="I241" s="135"/>
      <c r="J241" s="135">
        <f t="shared" si="14"/>
        <v>0</v>
      </c>
      <c r="K241" s="135">
        <v>0</v>
      </c>
      <c r="L241" s="135"/>
      <c r="M241" s="135">
        <f t="shared" si="15"/>
        <v>0</v>
      </c>
      <c r="N241" s="135">
        <f t="shared" si="22"/>
        <v>0</v>
      </c>
    </row>
    <row r="242" spans="1:18">
      <c r="A242" s="60">
        <v>101</v>
      </c>
      <c r="B242" s="188" t="s">
        <v>333</v>
      </c>
      <c r="C242" s="61" t="s">
        <v>37</v>
      </c>
      <c r="D242" s="62">
        <v>1</v>
      </c>
      <c r="E242" s="135">
        <v>181.24</v>
      </c>
      <c r="F242" s="135"/>
      <c r="G242" s="135">
        <f t="shared" si="13"/>
        <v>0</v>
      </c>
      <c r="H242" s="135">
        <v>6</v>
      </c>
      <c r="I242" s="135"/>
      <c r="J242" s="135">
        <f t="shared" si="14"/>
        <v>0</v>
      </c>
      <c r="K242" s="135">
        <v>0</v>
      </c>
      <c r="L242" s="135"/>
      <c r="M242" s="135">
        <f t="shared" si="15"/>
        <v>0</v>
      </c>
      <c r="N242" s="135">
        <f t="shared" si="22"/>
        <v>0</v>
      </c>
    </row>
    <row r="243" spans="1:18" s="64" customFormat="1" ht="16.5" customHeight="1">
      <c r="A243" s="63"/>
      <c r="B243" s="69" t="s">
        <v>762</v>
      </c>
      <c r="C243" s="63"/>
      <c r="D243" s="63"/>
      <c r="E243" s="63"/>
      <c r="F243" s="63"/>
      <c r="G243" s="135">
        <f t="shared" si="13"/>
        <v>0</v>
      </c>
      <c r="H243" s="63"/>
      <c r="I243" s="63"/>
      <c r="J243" s="135">
        <f t="shared" si="14"/>
        <v>0</v>
      </c>
      <c r="K243" s="63"/>
      <c r="L243" s="63"/>
      <c r="M243" s="135">
        <f t="shared" si="15"/>
        <v>0</v>
      </c>
      <c r="N243" s="63"/>
      <c r="O243" s="24"/>
      <c r="P243" s="24"/>
      <c r="Q243" s="24"/>
      <c r="R243" s="24"/>
    </row>
    <row r="244" spans="1:18">
      <c r="A244" s="60">
        <v>102</v>
      </c>
      <c r="B244" s="192" t="s">
        <v>339</v>
      </c>
      <c r="C244" s="61" t="s">
        <v>78</v>
      </c>
      <c r="D244" s="62">
        <v>1</v>
      </c>
      <c r="E244" s="135">
        <v>336.3</v>
      </c>
      <c r="F244" s="135"/>
      <c r="G244" s="135">
        <f t="shared" ref="G244:G285" si="23">D244*F244</f>
        <v>0</v>
      </c>
      <c r="H244" s="135">
        <v>66</v>
      </c>
      <c r="I244" s="135"/>
      <c r="J244" s="135">
        <f t="shared" ref="J244:J285" si="24">D244*I244</f>
        <v>0</v>
      </c>
      <c r="K244" s="135">
        <v>6.76</v>
      </c>
      <c r="L244" s="135"/>
      <c r="M244" s="135">
        <f t="shared" ref="M244:M285" si="25">D244*L244</f>
        <v>0</v>
      </c>
      <c r="N244" s="135">
        <f t="shared" ref="N244:N252" si="26">M244+J244+G244</f>
        <v>0</v>
      </c>
    </row>
    <row r="245" spans="1:18">
      <c r="A245" s="60">
        <v>103</v>
      </c>
      <c r="B245" s="119" t="s">
        <v>328</v>
      </c>
      <c r="C245" s="61" t="s">
        <v>37</v>
      </c>
      <c r="D245" s="62">
        <v>11</v>
      </c>
      <c r="E245" s="135">
        <v>4.2372881355932206</v>
      </c>
      <c r="F245" s="135"/>
      <c r="G245" s="135">
        <f t="shared" si="23"/>
        <v>0</v>
      </c>
      <c r="H245" s="135">
        <v>1.25</v>
      </c>
      <c r="I245" s="135"/>
      <c r="J245" s="135">
        <f t="shared" si="24"/>
        <v>0</v>
      </c>
      <c r="K245" s="135">
        <v>0</v>
      </c>
      <c r="L245" s="135"/>
      <c r="M245" s="135">
        <f t="shared" si="25"/>
        <v>0</v>
      </c>
      <c r="N245" s="135">
        <f t="shared" si="26"/>
        <v>0</v>
      </c>
    </row>
    <row r="246" spans="1:18">
      <c r="A246" s="60">
        <v>104</v>
      </c>
      <c r="B246" s="119" t="s">
        <v>329</v>
      </c>
      <c r="C246" s="61" t="s">
        <v>37</v>
      </c>
      <c r="D246" s="62">
        <v>11</v>
      </c>
      <c r="E246" s="135">
        <v>8.6345762711864413</v>
      </c>
      <c r="F246" s="135"/>
      <c r="G246" s="135">
        <f t="shared" si="23"/>
        <v>0</v>
      </c>
      <c r="H246" s="135">
        <v>6</v>
      </c>
      <c r="I246" s="135"/>
      <c r="J246" s="135">
        <f t="shared" si="24"/>
        <v>0</v>
      </c>
      <c r="K246" s="135">
        <v>0</v>
      </c>
      <c r="L246" s="135"/>
      <c r="M246" s="135">
        <f t="shared" si="25"/>
        <v>0</v>
      </c>
      <c r="N246" s="135">
        <f t="shared" si="26"/>
        <v>0</v>
      </c>
    </row>
    <row r="247" spans="1:18" ht="27">
      <c r="A247" s="60">
        <v>105</v>
      </c>
      <c r="B247" s="193" t="s">
        <v>342</v>
      </c>
      <c r="C247" s="65" t="s">
        <v>37</v>
      </c>
      <c r="D247" s="62">
        <v>7</v>
      </c>
      <c r="E247" s="135">
        <v>111.2</v>
      </c>
      <c r="F247" s="135"/>
      <c r="G247" s="135">
        <f t="shared" si="23"/>
        <v>0</v>
      </c>
      <c r="H247" s="135">
        <v>6</v>
      </c>
      <c r="I247" s="135"/>
      <c r="J247" s="135">
        <f t="shared" si="24"/>
        <v>0</v>
      </c>
      <c r="K247" s="135">
        <v>0</v>
      </c>
      <c r="L247" s="135"/>
      <c r="M247" s="135">
        <f t="shared" si="25"/>
        <v>0</v>
      </c>
      <c r="N247" s="135">
        <f t="shared" si="26"/>
        <v>0</v>
      </c>
    </row>
    <row r="248" spans="1:18">
      <c r="A248" s="60">
        <v>106</v>
      </c>
      <c r="B248" s="188" t="s">
        <v>343</v>
      </c>
      <c r="C248" s="65" t="s">
        <v>37</v>
      </c>
      <c r="D248" s="62">
        <v>4</v>
      </c>
      <c r="E248" s="135">
        <v>191.39999999999998</v>
      </c>
      <c r="F248" s="135"/>
      <c r="G248" s="135">
        <f t="shared" si="23"/>
        <v>0</v>
      </c>
      <c r="H248" s="135">
        <v>6</v>
      </c>
      <c r="I248" s="135"/>
      <c r="J248" s="135">
        <f t="shared" si="24"/>
        <v>0</v>
      </c>
      <c r="K248" s="135">
        <v>0</v>
      </c>
      <c r="L248" s="135"/>
      <c r="M248" s="135">
        <f t="shared" si="25"/>
        <v>0</v>
      </c>
      <c r="N248" s="135">
        <f t="shared" si="26"/>
        <v>0</v>
      </c>
    </row>
    <row r="249" spans="1:18">
      <c r="A249" s="60">
        <v>107</v>
      </c>
      <c r="B249" s="193" t="s">
        <v>344</v>
      </c>
      <c r="C249" s="65" t="s">
        <v>37</v>
      </c>
      <c r="D249" s="62">
        <v>7</v>
      </c>
      <c r="E249" s="135">
        <v>42.480000000000004</v>
      </c>
      <c r="F249" s="135"/>
      <c r="G249" s="135">
        <f t="shared" si="23"/>
        <v>0</v>
      </c>
      <c r="H249" s="135">
        <v>1.2</v>
      </c>
      <c r="I249" s="135"/>
      <c r="J249" s="135">
        <f t="shared" si="24"/>
        <v>0</v>
      </c>
      <c r="K249" s="135">
        <v>0</v>
      </c>
      <c r="L249" s="135"/>
      <c r="M249" s="135">
        <f t="shared" si="25"/>
        <v>0</v>
      </c>
      <c r="N249" s="135">
        <f t="shared" si="26"/>
        <v>0</v>
      </c>
    </row>
    <row r="250" spans="1:18">
      <c r="A250" s="60">
        <v>108</v>
      </c>
      <c r="B250" s="193" t="s">
        <v>345</v>
      </c>
      <c r="C250" s="65" t="s">
        <v>37</v>
      </c>
      <c r="D250" s="62">
        <v>4</v>
      </c>
      <c r="E250" s="135">
        <v>426.44</v>
      </c>
      <c r="F250" s="135"/>
      <c r="G250" s="135">
        <f t="shared" si="23"/>
        <v>0</v>
      </c>
      <c r="H250" s="135">
        <v>6</v>
      </c>
      <c r="I250" s="135"/>
      <c r="J250" s="135">
        <f t="shared" si="24"/>
        <v>0</v>
      </c>
      <c r="K250" s="135">
        <v>0</v>
      </c>
      <c r="L250" s="135"/>
      <c r="M250" s="135">
        <f t="shared" si="25"/>
        <v>0</v>
      </c>
      <c r="N250" s="135">
        <f t="shared" si="26"/>
        <v>0</v>
      </c>
    </row>
    <row r="251" spans="1:18">
      <c r="A251" s="60">
        <v>109</v>
      </c>
      <c r="B251" s="188" t="s">
        <v>332</v>
      </c>
      <c r="C251" s="61" t="s">
        <v>37</v>
      </c>
      <c r="D251" s="62">
        <v>2</v>
      </c>
      <c r="E251" s="135">
        <v>7.48</v>
      </c>
      <c r="F251" s="135"/>
      <c r="G251" s="135">
        <f t="shared" si="23"/>
        <v>0</v>
      </c>
      <c r="H251" s="135">
        <v>1.2000000000000002</v>
      </c>
      <c r="I251" s="135"/>
      <c r="J251" s="135">
        <f t="shared" si="24"/>
        <v>0</v>
      </c>
      <c r="K251" s="135">
        <v>0</v>
      </c>
      <c r="L251" s="135"/>
      <c r="M251" s="135">
        <f t="shared" si="25"/>
        <v>0</v>
      </c>
      <c r="N251" s="135">
        <f t="shared" si="26"/>
        <v>0</v>
      </c>
    </row>
    <row r="252" spans="1:18" ht="27">
      <c r="A252" s="60">
        <v>110</v>
      </c>
      <c r="B252" s="188" t="s">
        <v>346</v>
      </c>
      <c r="C252" s="61" t="s">
        <v>37</v>
      </c>
      <c r="D252" s="62">
        <v>1</v>
      </c>
      <c r="E252" s="135">
        <v>202.24</v>
      </c>
      <c r="F252" s="135"/>
      <c r="G252" s="135">
        <f t="shared" si="23"/>
        <v>0</v>
      </c>
      <c r="H252" s="135">
        <v>6</v>
      </c>
      <c r="I252" s="135"/>
      <c r="J252" s="135">
        <f t="shared" si="24"/>
        <v>0</v>
      </c>
      <c r="K252" s="135">
        <v>0</v>
      </c>
      <c r="L252" s="135"/>
      <c r="M252" s="135">
        <f t="shared" si="25"/>
        <v>0</v>
      </c>
      <c r="N252" s="135">
        <f t="shared" si="26"/>
        <v>0</v>
      </c>
    </row>
    <row r="253" spans="1:18" s="64" customFormat="1" ht="16.5" customHeight="1">
      <c r="A253" s="63"/>
      <c r="B253" s="69" t="s">
        <v>763</v>
      </c>
      <c r="C253" s="63"/>
      <c r="D253" s="63"/>
      <c r="E253" s="63"/>
      <c r="F253" s="63"/>
      <c r="G253" s="135">
        <f t="shared" si="23"/>
        <v>0</v>
      </c>
      <c r="H253" s="63"/>
      <c r="I253" s="63"/>
      <c r="J253" s="135">
        <f t="shared" si="24"/>
        <v>0</v>
      </c>
      <c r="K253" s="63"/>
      <c r="L253" s="63"/>
      <c r="M253" s="135">
        <f t="shared" si="25"/>
        <v>0</v>
      </c>
      <c r="N253" s="63"/>
      <c r="O253" s="24"/>
      <c r="P253" s="24"/>
      <c r="Q253" s="24"/>
      <c r="R253" s="24"/>
    </row>
    <row r="254" spans="1:18">
      <c r="A254" s="60">
        <v>111</v>
      </c>
      <c r="B254" s="192" t="s">
        <v>339</v>
      </c>
      <c r="C254" s="61" t="s">
        <v>78</v>
      </c>
      <c r="D254" s="62">
        <v>1</v>
      </c>
      <c r="E254" s="135">
        <v>336.3</v>
      </c>
      <c r="F254" s="135"/>
      <c r="G254" s="135">
        <f t="shared" si="23"/>
        <v>0</v>
      </c>
      <c r="H254" s="135">
        <v>66</v>
      </c>
      <c r="I254" s="135"/>
      <c r="J254" s="135">
        <f t="shared" si="24"/>
        <v>0</v>
      </c>
      <c r="K254" s="135">
        <v>6.76</v>
      </c>
      <c r="L254" s="135"/>
      <c r="M254" s="135">
        <f t="shared" si="25"/>
        <v>0</v>
      </c>
      <c r="N254" s="135">
        <f t="shared" ref="N254:N262" si="27">M254+J254+G254</f>
        <v>0</v>
      </c>
    </row>
    <row r="255" spans="1:18">
      <c r="A255" s="60">
        <v>112</v>
      </c>
      <c r="B255" s="119" t="s">
        <v>328</v>
      </c>
      <c r="C255" s="61" t="s">
        <v>37</v>
      </c>
      <c r="D255" s="62">
        <v>11</v>
      </c>
      <c r="E255" s="135">
        <v>4.2372881355932206</v>
      </c>
      <c r="F255" s="135"/>
      <c r="G255" s="135">
        <f t="shared" si="23"/>
        <v>0</v>
      </c>
      <c r="H255" s="135">
        <v>1.25</v>
      </c>
      <c r="I255" s="135"/>
      <c r="J255" s="135">
        <f t="shared" si="24"/>
        <v>0</v>
      </c>
      <c r="K255" s="135">
        <v>0</v>
      </c>
      <c r="L255" s="135"/>
      <c r="M255" s="135">
        <f t="shared" si="25"/>
        <v>0</v>
      </c>
      <c r="N255" s="135">
        <f t="shared" si="27"/>
        <v>0</v>
      </c>
    </row>
    <row r="256" spans="1:18">
      <c r="A256" s="60">
        <v>113</v>
      </c>
      <c r="B256" s="119" t="s">
        <v>329</v>
      </c>
      <c r="C256" s="61" t="s">
        <v>37</v>
      </c>
      <c r="D256" s="62">
        <v>11</v>
      </c>
      <c r="E256" s="135">
        <v>8.6345762711864413</v>
      </c>
      <c r="F256" s="135"/>
      <c r="G256" s="135">
        <f t="shared" si="23"/>
        <v>0</v>
      </c>
      <c r="H256" s="135">
        <v>6</v>
      </c>
      <c r="I256" s="135"/>
      <c r="J256" s="135">
        <f t="shared" si="24"/>
        <v>0</v>
      </c>
      <c r="K256" s="135">
        <v>0</v>
      </c>
      <c r="L256" s="135"/>
      <c r="M256" s="135">
        <f t="shared" si="25"/>
        <v>0</v>
      </c>
      <c r="N256" s="135">
        <f t="shared" si="27"/>
        <v>0</v>
      </c>
    </row>
    <row r="257" spans="1:18" ht="27">
      <c r="A257" s="60">
        <v>114</v>
      </c>
      <c r="B257" s="193" t="s">
        <v>342</v>
      </c>
      <c r="C257" s="65" t="s">
        <v>37</v>
      </c>
      <c r="D257" s="62">
        <v>7</v>
      </c>
      <c r="E257" s="135">
        <v>111.2</v>
      </c>
      <c r="F257" s="135"/>
      <c r="G257" s="135">
        <f t="shared" si="23"/>
        <v>0</v>
      </c>
      <c r="H257" s="135">
        <v>6</v>
      </c>
      <c r="I257" s="135"/>
      <c r="J257" s="135">
        <f t="shared" si="24"/>
        <v>0</v>
      </c>
      <c r="K257" s="135">
        <v>0</v>
      </c>
      <c r="L257" s="135"/>
      <c r="M257" s="135">
        <f t="shared" si="25"/>
        <v>0</v>
      </c>
      <c r="N257" s="135">
        <f t="shared" si="27"/>
        <v>0</v>
      </c>
    </row>
    <row r="258" spans="1:18">
      <c r="A258" s="60">
        <v>115</v>
      </c>
      <c r="B258" s="188" t="s">
        <v>343</v>
      </c>
      <c r="C258" s="65" t="s">
        <v>37</v>
      </c>
      <c r="D258" s="62">
        <v>4</v>
      </c>
      <c r="E258" s="135">
        <v>191.39999999999998</v>
      </c>
      <c r="F258" s="135"/>
      <c r="G258" s="135">
        <f t="shared" si="23"/>
        <v>0</v>
      </c>
      <c r="H258" s="135">
        <v>6</v>
      </c>
      <c r="I258" s="135"/>
      <c r="J258" s="135">
        <f t="shared" si="24"/>
        <v>0</v>
      </c>
      <c r="K258" s="135">
        <v>0</v>
      </c>
      <c r="L258" s="135"/>
      <c r="M258" s="135">
        <f t="shared" si="25"/>
        <v>0</v>
      </c>
      <c r="N258" s="135">
        <f t="shared" si="27"/>
        <v>0</v>
      </c>
    </row>
    <row r="259" spans="1:18">
      <c r="A259" s="60">
        <v>116</v>
      </c>
      <c r="B259" s="193" t="s">
        <v>344</v>
      </c>
      <c r="C259" s="65" t="s">
        <v>37</v>
      </c>
      <c r="D259" s="62">
        <v>7</v>
      </c>
      <c r="E259" s="135">
        <v>42.480000000000004</v>
      </c>
      <c r="F259" s="135"/>
      <c r="G259" s="135">
        <f t="shared" si="23"/>
        <v>0</v>
      </c>
      <c r="H259" s="135">
        <v>1.2</v>
      </c>
      <c r="I259" s="135"/>
      <c r="J259" s="135">
        <f t="shared" si="24"/>
        <v>0</v>
      </c>
      <c r="K259" s="135">
        <v>0</v>
      </c>
      <c r="L259" s="135"/>
      <c r="M259" s="135">
        <f t="shared" si="25"/>
        <v>0</v>
      </c>
      <c r="N259" s="135">
        <f t="shared" si="27"/>
        <v>0</v>
      </c>
    </row>
    <row r="260" spans="1:18">
      <c r="A260" s="60">
        <v>117</v>
      </c>
      <c r="B260" s="193" t="s">
        <v>345</v>
      </c>
      <c r="C260" s="65" t="s">
        <v>37</v>
      </c>
      <c r="D260" s="62">
        <v>4</v>
      </c>
      <c r="E260" s="135">
        <v>426.44</v>
      </c>
      <c r="F260" s="135"/>
      <c r="G260" s="135">
        <f t="shared" si="23"/>
        <v>0</v>
      </c>
      <c r="H260" s="135">
        <v>6</v>
      </c>
      <c r="I260" s="135"/>
      <c r="J260" s="135">
        <f t="shared" si="24"/>
        <v>0</v>
      </c>
      <c r="K260" s="135">
        <v>0</v>
      </c>
      <c r="L260" s="135"/>
      <c r="M260" s="135">
        <f t="shared" si="25"/>
        <v>0</v>
      </c>
      <c r="N260" s="135">
        <f t="shared" si="27"/>
        <v>0</v>
      </c>
    </row>
    <row r="261" spans="1:18">
      <c r="A261" s="60">
        <v>118</v>
      </c>
      <c r="B261" s="188" t="s">
        <v>332</v>
      </c>
      <c r="C261" s="61" t="s">
        <v>37</v>
      </c>
      <c r="D261" s="62">
        <v>4</v>
      </c>
      <c r="E261" s="135">
        <v>7.48</v>
      </c>
      <c r="F261" s="135"/>
      <c r="G261" s="135">
        <f t="shared" si="23"/>
        <v>0</v>
      </c>
      <c r="H261" s="135">
        <v>1.2000000000000002</v>
      </c>
      <c r="I261" s="135"/>
      <c r="J261" s="135">
        <f t="shared" si="24"/>
        <v>0</v>
      </c>
      <c r="K261" s="135">
        <v>0</v>
      </c>
      <c r="L261" s="135"/>
      <c r="M261" s="135">
        <f t="shared" si="25"/>
        <v>0</v>
      </c>
      <c r="N261" s="135">
        <f t="shared" si="27"/>
        <v>0</v>
      </c>
    </row>
    <row r="262" spans="1:18" ht="27">
      <c r="A262" s="60">
        <v>119</v>
      </c>
      <c r="B262" s="188" t="s">
        <v>346</v>
      </c>
      <c r="C262" s="61" t="s">
        <v>37</v>
      </c>
      <c r="D262" s="62">
        <v>1</v>
      </c>
      <c r="E262" s="135">
        <v>202.24</v>
      </c>
      <c r="F262" s="135"/>
      <c r="G262" s="135">
        <f t="shared" si="23"/>
        <v>0</v>
      </c>
      <c r="H262" s="135">
        <v>6</v>
      </c>
      <c r="I262" s="135"/>
      <c r="J262" s="135">
        <f t="shared" si="24"/>
        <v>0</v>
      </c>
      <c r="K262" s="135">
        <v>0</v>
      </c>
      <c r="L262" s="135"/>
      <c r="M262" s="135">
        <f t="shared" si="25"/>
        <v>0</v>
      </c>
      <c r="N262" s="135">
        <f t="shared" si="27"/>
        <v>0</v>
      </c>
    </row>
    <row r="263" spans="1:18" s="64" customFormat="1" ht="16.5" customHeight="1">
      <c r="A263" s="63"/>
      <c r="B263" s="69" t="s">
        <v>764</v>
      </c>
      <c r="C263" s="63"/>
      <c r="D263" s="63"/>
      <c r="E263" s="63"/>
      <c r="F263" s="63"/>
      <c r="G263" s="135">
        <f t="shared" si="23"/>
        <v>0</v>
      </c>
      <c r="H263" s="63"/>
      <c r="I263" s="63"/>
      <c r="J263" s="135">
        <f t="shared" si="24"/>
        <v>0</v>
      </c>
      <c r="K263" s="63"/>
      <c r="L263" s="63"/>
      <c r="M263" s="135">
        <f t="shared" si="25"/>
        <v>0</v>
      </c>
      <c r="N263" s="63"/>
      <c r="O263" s="24"/>
      <c r="P263" s="24"/>
      <c r="Q263" s="24"/>
      <c r="R263" s="24"/>
    </row>
    <row r="264" spans="1:18">
      <c r="A264" s="60">
        <v>120</v>
      </c>
      <c r="B264" s="311" t="s">
        <v>339</v>
      </c>
      <c r="C264" s="61" t="s">
        <v>78</v>
      </c>
      <c r="D264" s="62">
        <v>1</v>
      </c>
      <c r="E264" s="135">
        <v>336.3</v>
      </c>
      <c r="F264" s="135"/>
      <c r="G264" s="135">
        <f t="shared" si="23"/>
        <v>0</v>
      </c>
      <c r="H264" s="135">
        <v>66</v>
      </c>
      <c r="I264" s="135"/>
      <c r="J264" s="135">
        <f t="shared" si="24"/>
        <v>0</v>
      </c>
      <c r="K264" s="135">
        <v>6.76</v>
      </c>
      <c r="L264" s="135"/>
      <c r="M264" s="135">
        <f t="shared" si="25"/>
        <v>0</v>
      </c>
      <c r="N264" s="135">
        <f t="shared" ref="N264:N273" si="28">M264+J264+G264</f>
        <v>0</v>
      </c>
    </row>
    <row r="265" spans="1:18">
      <c r="A265" s="60">
        <v>121</v>
      </c>
      <c r="B265" s="439" t="s">
        <v>328</v>
      </c>
      <c r="C265" s="61" t="s">
        <v>37</v>
      </c>
      <c r="D265" s="62">
        <v>9</v>
      </c>
      <c r="E265" s="135">
        <v>4.2372881355932206</v>
      </c>
      <c r="F265" s="135"/>
      <c r="G265" s="135">
        <f t="shared" si="23"/>
        <v>0</v>
      </c>
      <c r="H265" s="135">
        <v>1.25</v>
      </c>
      <c r="I265" s="135"/>
      <c r="J265" s="135">
        <f t="shared" si="24"/>
        <v>0</v>
      </c>
      <c r="K265" s="135">
        <v>0</v>
      </c>
      <c r="L265" s="135"/>
      <c r="M265" s="135">
        <f t="shared" si="25"/>
        <v>0</v>
      </c>
      <c r="N265" s="135">
        <f t="shared" si="28"/>
        <v>0</v>
      </c>
    </row>
    <row r="266" spans="1:18">
      <c r="A266" s="60">
        <v>122</v>
      </c>
      <c r="B266" s="439" t="s">
        <v>329</v>
      </c>
      <c r="C266" s="61" t="s">
        <v>37</v>
      </c>
      <c r="D266" s="62">
        <v>9</v>
      </c>
      <c r="E266" s="135">
        <v>8.6345762711864396</v>
      </c>
      <c r="F266" s="135"/>
      <c r="G266" s="135">
        <f t="shared" si="23"/>
        <v>0</v>
      </c>
      <c r="H266" s="135">
        <v>6</v>
      </c>
      <c r="I266" s="135"/>
      <c r="J266" s="135">
        <f t="shared" si="24"/>
        <v>0</v>
      </c>
      <c r="K266" s="135">
        <v>0</v>
      </c>
      <c r="L266" s="135"/>
      <c r="M266" s="135">
        <f t="shared" si="25"/>
        <v>0</v>
      </c>
      <c r="N266" s="135">
        <f t="shared" si="28"/>
        <v>0</v>
      </c>
    </row>
    <row r="267" spans="1:18">
      <c r="A267" s="60">
        <v>123</v>
      </c>
      <c r="B267" s="66" t="s">
        <v>347</v>
      </c>
      <c r="C267" s="65" t="s">
        <v>37</v>
      </c>
      <c r="D267" s="62">
        <v>4</v>
      </c>
      <c r="E267" s="135">
        <v>175</v>
      </c>
      <c r="F267" s="135"/>
      <c r="G267" s="135">
        <f t="shared" si="23"/>
        <v>0</v>
      </c>
      <c r="H267" s="135">
        <v>6</v>
      </c>
      <c r="I267" s="135"/>
      <c r="J267" s="135">
        <f t="shared" si="24"/>
        <v>0</v>
      </c>
      <c r="K267" s="135">
        <v>0</v>
      </c>
      <c r="L267" s="135"/>
      <c r="M267" s="135">
        <f t="shared" si="25"/>
        <v>0</v>
      </c>
      <c r="N267" s="135">
        <f t="shared" si="28"/>
        <v>0</v>
      </c>
    </row>
    <row r="268" spans="1:18">
      <c r="A268" s="60">
        <v>124</v>
      </c>
      <c r="B268" s="66" t="s">
        <v>348</v>
      </c>
      <c r="C268" s="65" t="s">
        <v>37</v>
      </c>
      <c r="D268" s="62">
        <v>5</v>
      </c>
      <c r="E268" s="135">
        <v>191.4</v>
      </c>
      <c r="F268" s="135"/>
      <c r="G268" s="135">
        <f t="shared" si="23"/>
        <v>0</v>
      </c>
      <c r="H268" s="135">
        <v>6</v>
      </c>
      <c r="I268" s="135"/>
      <c r="J268" s="135">
        <f t="shared" si="24"/>
        <v>0</v>
      </c>
      <c r="K268" s="135">
        <v>0</v>
      </c>
      <c r="L268" s="135"/>
      <c r="M268" s="135">
        <f t="shared" si="25"/>
        <v>0</v>
      </c>
      <c r="N268" s="135">
        <f t="shared" si="28"/>
        <v>0</v>
      </c>
    </row>
    <row r="269" spans="1:18">
      <c r="A269" s="60">
        <v>125</v>
      </c>
      <c r="B269" s="466" t="s">
        <v>349</v>
      </c>
      <c r="C269" s="65" t="s">
        <v>37</v>
      </c>
      <c r="D269" s="62">
        <v>4</v>
      </c>
      <c r="E269" s="135">
        <v>107.44</v>
      </c>
      <c r="F269" s="135"/>
      <c r="G269" s="135">
        <f t="shared" si="23"/>
        <v>0</v>
      </c>
      <c r="H269" s="135">
        <v>6</v>
      </c>
      <c r="I269" s="135"/>
      <c r="J269" s="135">
        <f t="shared" si="24"/>
        <v>0</v>
      </c>
      <c r="K269" s="135">
        <v>0</v>
      </c>
      <c r="L269" s="135"/>
      <c r="M269" s="135">
        <f t="shared" si="25"/>
        <v>0</v>
      </c>
      <c r="N269" s="135">
        <f t="shared" si="28"/>
        <v>0</v>
      </c>
    </row>
    <row r="270" spans="1:18">
      <c r="A270" s="60">
        <v>126</v>
      </c>
      <c r="B270" s="466" t="s">
        <v>350</v>
      </c>
      <c r="C270" s="65" t="s">
        <v>37</v>
      </c>
      <c r="D270" s="62">
        <v>5</v>
      </c>
      <c r="E270" s="135">
        <v>341.44</v>
      </c>
      <c r="F270" s="135"/>
      <c r="G270" s="135">
        <f t="shared" si="23"/>
        <v>0</v>
      </c>
      <c r="H270" s="135">
        <v>6</v>
      </c>
      <c r="I270" s="135"/>
      <c r="J270" s="135">
        <f t="shared" si="24"/>
        <v>0</v>
      </c>
      <c r="K270" s="135">
        <v>0</v>
      </c>
      <c r="L270" s="135"/>
      <c r="M270" s="135">
        <f t="shared" si="25"/>
        <v>0</v>
      </c>
      <c r="N270" s="135">
        <f t="shared" si="28"/>
        <v>0</v>
      </c>
    </row>
    <row r="271" spans="1:18">
      <c r="A271" s="60">
        <v>127</v>
      </c>
      <c r="B271" s="66" t="s">
        <v>332</v>
      </c>
      <c r="C271" s="61" t="s">
        <v>37</v>
      </c>
      <c r="D271" s="62">
        <v>2</v>
      </c>
      <c r="E271" s="135">
        <v>7.48</v>
      </c>
      <c r="F271" s="135"/>
      <c r="G271" s="135">
        <f t="shared" si="23"/>
        <v>0</v>
      </c>
      <c r="H271" s="135">
        <v>1.2000000000000002</v>
      </c>
      <c r="I271" s="135"/>
      <c r="J271" s="135">
        <f t="shared" si="24"/>
        <v>0</v>
      </c>
      <c r="K271" s="135">
        <v>0</v>
      </c>
      <c r="L271" s="135"/>
      <c r="M271" s="135">
        <f t="shared" si="25"/>
        <v>0</v>
      </c>
      <c r="N271" s="135">
        <f t="shared" si="28"/>
        <v>0</v>
      </c>
    </row>
    <row r="272" spans="1:18">
      <c r="A272" s="60">
        <v>128</v>
      </c>
      <c r="B272" s="66" t="s">
        <v>351</v>
      </c>
      <c r="C272" s="61" t="s">
        <v>37</v>
      </c>
      <c r="D272" s="62">
        <v>5</v>
      </c>
      <c r="E272" s="135">
        <v>7.4799999999999995</v>
      </c>
      <c r="F272" s="135"/>
      <c r="G272" s="135">
        <f t="shared" si="23"/>
        <v>0</v>
      </c>
      <c r="H272" s="135">
        <v>1.2</v>
      </c>
      <c r="I272" s="135"/>
      <c r="J272" s="135">
        <f t="shared" si="24"/>
        <v>0</v>
      </c>
      <c r="K272" s="135">
        <v>0</v>
      </c>
      <c r="L272" s="135"/>
      <c r="M272" s="135">
        <f t="shared" si="25"/>
        <v>0</v>
      </c>
      <c r="N272" s="135">
        <f t="shared" si="28"/>
        <v>0</v>
      </c>
    </row>
    <row r="273" spans="1:18" ht="27">
      <c r="A273" s="60">
        <v>129</v>
      </c>
      <c r="B273" s="66" t="s">
        <v>346</v>
      </c>
      <c r="C273" s="61" t="s">
        <v>37</v>
      </c>
      <c r="D273" s="62">
        <v>1</v>
      </c>
      <c r="E273" s="135">
        <v>202.24</v>
      </c>
      <c r="F273" s="135"/>
      <c r="G273" s="135">
        <f t="shared" si="23"/>
        <v>0</v>
      </c>
      <c r="H273" s="135">
        <v>6</v>
      </c>
      <c r="I273" s="135"/>
      <c r="J273" s="135">
        <f t="shared" si="24"/>
        <v>0</v>
      </c>
      <c r="K273" s="135">
        <v>0</v>
      </c>
      <c r="L273" s="135"/>
      <c r="M273" s="135">
        <f t="shared" si="25"/>
        <v>0</v>
      </c>
      <c r="N273" s="135">
        <f t="shared" si="28"/>
        <v>0</v>
      </c>
    </row>
    <row r="274" spans="1:18" s="64" customFormat="1" ht="16.5" customHeight="1">
      <c r="A274" s="73"/>
      <c r="B274" s="74" t="s">
        <v>83</v>
      </c>
      <c r="C274" s="73"/>
      <c r="D274" s="73"/>
      <c r="E274" s="73"/>
      <c r="F274" s="73"/>
      <c r="G274" s="135">
        <f t="shared" si="23"/>
        <v>0</v>
      </c>
      <c r="H274" s="73"/>
      <c r="I274" s="73"/>
      <c r="J274" s="135">
        <f t="shared" si="24"/>
        <v>0</v>
      </c>
      <c r="K274" s="73"/>
      <c r="L274" s="73"/>
      <c r="M274" s="135">
        <f t="shared" si="25"/>
        <v>0</v>
      </c>
      <c r="N274" s="73"/>
      <c r="O274" s="24"/>
      <c r="P274" s="24"/>
      <c r="Q274" s="24"/>
      <c r="R274" s="24"/>
    </row>
    <row r="275" spans="1:18" ht="27">
      <c r="A275" s="75">
        <v>130</v>
      </c>
      <c r="B275" s="411" t="s">
        <v>961</v>
      </c>
      <c r="C275" s="61" t="s">
        <v>76</v>
      </c>
      <c r="D275" s="62">
        <v>600</v>
      </c>
      <c r="E275" s="135">
        <v>5.2824</v>
      </c>
      <c r="F275" s="135"/>
      <c r="G275" s="135">
        <f t="shared" si="23"/>
        <v>0</v>
      </c>
      <c r="H275" s="135">
        <v>0.78200000000000003</v>
      </c>
      <c r="I275" s="135"/>
      <c r="J275" s="135">
        <f t="shared" si="24"/>
        <v>0</v>
      </c>
      <c r="K275" s="135">
        <v>2.12E-2</v>
      </c>
      <c r="L275" s="135"/>
      <c r="M275" s="135">
        <f t="shared" si="25"/>
        <v>0</v>
      </c>
      <c r="N275" s="135">
        <f>M275+J275+G275</f>
        <v>0</v>
      </c>
    </row>
    <row r="276" spans="1:18">
      <c r="A276" s="75"/>
      <c r="B276" s="439" t="s">
        <v>962</v>
      </c>
      <c r="C276" s="61" t="s">
        <v>76</v>
      </c>
      <c r="D276" s="62">
        <f>D275*1.01</f>
        <v>606</v>
      </c>
      <c r="E276" s="135"/>
      <c r="F276" s="135"/>
      <c r="G276" s="135">
        <f t="shared" si="23"/>
        <v>0</v>
      </c>
      <c r="H276" s="135"/>
      <c r="I276" s="135"/>
      <c r="J276" s="135">
        <f t="shared" si="24"/>
        <v>0</v>
      </c>
      <c r="K276" s="135"/>
      <c r="L276" s="135"/>
      <c r="M276" s="135">
        <f t="shared" si="25"/>
        <v>0</v>
      </c>
      <c r="N276" s="135"/>
    </row>
    <row r="277" spans="1:18">
      <c r="A277" s="75">
        <v>131</v>
      </c>
      <c r="B277" s="439" t="s">
        <v>963</v>
      </c>
      <c r="C277" s="61" t="s">
        <v>76</v>
      </c>
      <c r="D277" s="62">
        <v>2000</v>
      </c>
      <c r="E277" s="135">
        <v>4.4340000000000011</v>
      </c>
      <c r="F277" s="135"/>
      <c r="G277" s="135">
        <f t="shared" si="23"/>
        <v>0</v>
      </c>
      <c r="H277" s="135">
        <v>0.78199999999999992</v>
      </c>
      <c r="I277" s="135"/>
      <c r="J277" s="135">
        <f t="shared" si="24"/>
        <v>0</v>
      </c>
      <c r="K277" s="135">
        <v>2.12E-2</v>
      </c>
      <c r="L277" s="135"/>
      <c r="M277" s="135">
        <f t="shared" si="25"/>
        <v>0</v>
      </c>
      <c r="N277" s="135">
        <f>M277+J277+G277</f>
        <v>0</v>
      </c>
    </row>
    <row r="278" spans="1:18">
      <c r="A278" s="75"/>
      <c r="B278" s="439" t="s">
        <v>964</v>
      </c>
      <c r="C278" s="61" t="s">
        <v>76</v>
      </c>
      <c r="D278" s="62">
        <f>D277*1.01</f>
        <v>2020</v>
      </c>
      <c r="E278" s="135"/>
      <c r="F278" s="135"/>
      <c r="G278" s="135">
        <f t="shared" si="23"/>
        <v>0</v>
      </c>
      <c r="H278" s="135"/>
      <c r="I278" s="135"/>
      <c r="J278" s="135">
        <f t="shared" si="24"/>
        <v>0</v>
      </c>
      <c r="K278" s="135"/>
      <c r="L278" s="135"/>
      <c r="M278" s="135">
        <f t="shared" si="25"/>
        <v>0</v>
      </c>
      <c r="N278" s="135"/>
    </row>
    <row r="279" spans="1:18" ht="27">
      <c r="A279" s="75">
        <v>132</v>
      </c>
      <c r="B279" s="439" t="s">
        <v>965</v>
      </c>
      <c r="C279" s="61" t="s">
        <v>76</v>
      </c>
      <c r="D279" s="62">
        <v>1100</v>
      </c>
      <c r="E279" s="135">
        <v>1.8584999999999998</v>
      </c>
      <c r="F279" s="135"/>
      <c r="G279" s="135">
        <f t="shared" si="23"/>
        <v>0</v>
      </c>
      <c r="H279" s="135">
        <v>0.78199999999999992</v>
      </c>
      <c r="I279" s="135"/>
      <c r="J279" s="135">
        <f t="shared" si="24"/>
        <v>0</v>
      </c>
      <c r="K279" s="135">
        <v>2.12E-2</v>
      </c>
      <c r="L279" s="135"/>
      <c r="M279" s="135">
        <f t="shared" si="25"/>
        <v>0</v>
      </c>
      <c r="N279" s="135">
        <f>M279+J279+G279</f>
        <v>0</v>
      </c>
    </row>
    <row r="280" spans="1:18">
      <c r="A280" s="75"/>
      <c r="B280" s="439" t="s">
        <v>966</v>
      </c>
      <c r="C280" s="61" t="s">
        <v>76</v>
      </c>
      <c r="D280" s="62">
        <f>D279*1.01</f>
        <v>1111</v>
      </c>
      <c r="E280" s="135"/>
      <c r="F280" s="135"/>
      <c r="G280" s="135">
        <f t="shared" si="23"/>
        <v>0</v>
      </c>
      <c r="H280" s="135"/>
      <c r="I280" s="135"/>
      <c r="J280" s="135">
        <f t="shared" si="24"/>
        <v>0</v>
      </c>
      <c r="K280" s="135"/>
      <c r="L280" s="135"/>
      <c r="M280" s="135">
        <f t="shared" si="25"/>
        <v>0</v>
      </c>
      <c r="N280" s="135"/>
    </row>
    <row r="281" spans="1:18" ht="27">
      <c r="A281" s="75">
        <v>133</v>
      </c>
      <c r="B281" s="439" t="s">
        <v>959</v>
      </c>
      <c r="C281" s="61" t="s">
        <v>76</v>
      </c>
      <c r="D281" s="62">
        <v>8900</v>
      </c>
      <c r="E281" s="135">
        <v>1.5655999999999999</v>
      </c>
      <c r="F281" s="135"/>
      <c r="G281" s="135">
        <f t="shared" si="23"/>
        <v>0</v>
      </c>
      <c r="H281" s="135">
        <v>0.78199999999999992</v>
      </c>
      <c r="I281" s="135"/>
      <c r="J281" s="135">
        <f t="shared" si="24"/>
        <v>0</v>
      </c>
      <c r="K281" s="135">
        <v>2.12E-2</v>
      </c>
      <c r="L281" s="135"/>
      <c r="M281" s="135">
        <f t="shared" si="25"/>
        <v>0</v>
      </c>
      <c r="N281" s="135">
        <f>M281+J281+G281</f>
        <v>0</v>
      </c>
    </row>
    <row r="282" spans="1:18">
      <c r="A282" s="75"/>
      <c r="B282" s="439" t="s">
        <v>960</v>
      </c>
      <c r="C282" s="61" t="s">
        <v>76</v>
      </c>
      <c r="D282" s="62">
        <f>D281*1.01</f>
        <v>8989</v>
      </c>
      <c r="E282" s="135"/>
      <c r="F282" s="135"/>
      <c r="G282" s="135">
        <f t="shared" si="23"/>
        <v>0</v>
      </c>
      <c r="H282" s="135"/>
      <c r="I282" s="135"/>
      <c r="J282" s="135">
        <f t="shared" si="24"/>
        <v>0</v>
      </c>
      <c r="K282" s="135"/>
      <c r="L282" s="135"/>
      <c r="M282" s="135">
        <f t="shared" si="25"/>
        <v>0</v>
      </c>
      <c r="N282" s="135"/>
    </row>
    <row r="283" spans="1:18" s="64" customFormat="1" ht="16.5" customHeight="1">
      <c r="A283" s="63"/>
      <c r="B283" s="69" t="s">
        <v>84</v>
      </c>
      <c r="C283" s="63"/>
      <c r="D283" s="63"/>
      <c r="E283" s="63"/>
      <c r="F283" s="63"/>
      <c r="G283" s="135">
        <f t="shared" si="23"/>
        <v>0</v>
      </c>
      <c r="H283" s="63"/>
      <c r="I283" s="63"/>
      <c r="J283" s="135">
        <f t="shared" si="24"/>
        <v>0</v>
      </c>
      <c r="K283" s="63"/>
      <c r="L283" s="63"/>
      <c r="M283" s="135">
        <f t="shared" si="25"/>
        <v>0</v>
      </c>
      <c r="N283" s="63"/>
      <c r="O283" s="24"/>
      <c r="P283" s="24"/>
      <c r="Q283" s="24"/>
      <c r="R283" s="24"/>
    </row>
    <row r="284" spans="1:18">
      <c r="A284" s="75">
        <v>134</v>
      </c>
      <c r="B284" s="189" t="s">
        <v>352</v>
      </c>
      <c r="C284" s="65" t="s">
        <v>76</v>
      </c>
      <c r="D284" s="62">
        <v>50</v>
      </c>
      <c r="E284" s="135">
        <v>3.3739999999999997</v>
      </c>
      <c r="F284" s="135"/>
      <c r="G284" s="135">
        <f t="shared" si="23"/>
        <v>0</v>
      </c>
      <c r="H284" s="135">
        <v>2.46</v>
      </c>
      <c r="I284" s="135"/>
      <c r="J284" s="135">
        <f t="shared" si="24"/>
        <v>0</v>
      </c>
      <c r="K284" s="135">
        <v>8.8000000000000009E-2</v>
      </c>
      <c r="L284" s="135"/>
      <c r="M284" s="135">
        <f t="shared" si="25"/>
        <v>0</v>
      </c>
      <c r="N284" s="135">
        <f>M284+J284+G284</f>
        <v>0</v>
      </c>
    </row>
    <row r="285" spans="1:18">
      <c r="A285" s="75">
        <v>135</v>
      </c>
      <c r="B285" s="119" t="s">
        <v>353</v>
      </c>
      <c r="C285" s="65" t="s">
        <v>37</v>
      </c>
      <c r="D285" s="62">
        <v>6</v>
      </c>
      <c r="E285" s="135">
        <v>23.308000000000003</v>
      </c>
      <c r="F285" s="135"/>
      <c r="G285" s="135">
        <f t="shared" si="23"/>
        <v>0</v>
      </c>
      <c r="H285" s="135">
        <v>2.34</v>
      </c>
      <c r="I285" s="135"/>
      <c r="J285" s="135">
        <f t="shared" si="24"/>
        <v>0</v>
      </c>
      <c r="K285" s="135">
        <v>9.6000000000000016E-2</v>
      </c>
      <c r="L285" s="135"/>
      <c r="M285" s="135">
        <f t="shared" si="25"/>
        <v>0</v>
      </c>
      <c r="N285" s="135">
        <f>M285+J285+G285</f>
        <v>0</v>
      </c>
    </row>
    <row r="286" spans="1:18" s="142" customFormat="1" ht="18">
      <c r="A286" s="140"/>
      <c r="B286" s="86" t="s">
        <v>124</v>
      </c>
      <c r="C286" s="140"/>
      <c r="D286" s="140"/>
      <c r="E286" s="140"/>
      <c r="F286" s="140"/>
      <c r="G286" s="141">
        <f>SUM(G115:G285)</f>
        <v>0</v>
      </c>
      <c r="H286" s="140"/>
      <c r="I286" s="140"/>
      <c r="J286" s="141">
        <f>SUM(J115:J285)</f>
        <v>0</v>
      </c>
      <c r="K286" s="140"/>
      <c r="L286" s="140"/>
      <c r="M286" s="141">
        <f t="shared" ref="M286:N286" si="29">SUM(M115:M285)</f>
        <v>0</v>
      </c>
      <c r="N286" s="141">
        <f t="shared" si="29"/>
        <v>0</v>
      </c>
    </row>
    <row r="287" spans="1:18" s="142" customFormat="1" ht="36">
      <c r="A287" s="140"/>
      <c r="B287" s="86" t="s">
        <v>188</v>
      </c>
      <c r="C287" s="159">
        <v>0.75</v>
      </c>
      <c r="D287" s="140"/>
      <c r="E287" s="140"/>
      <c r="F287" s="140"/>
      <c r="G287" s="140"/>
      <c r="H287" s="140"/>
      <c r="I287" s="140"/>
      <c r="J287" s="140"/>
      <c r="K287" s="140"/>
      <c r="L287" s="140"/>
      <c r="M287" s="140"/>
      <c r="N287" s="141">
        <f>J286*C287</f>
        <v>0</v>
      </c>
    </row>
    <row r="288" spans="1:18" s="142" customFormat="1" ht="18">
      <c r="A288" s="140"/>
      <c r="B288" s="86" t="s">
        <v>124</v>
      </c>
      <c r="C288" s="140"/>
      <c r="D288" s="140"/>
      <c r="E288" s="140"/>
      <c r="F288" s="140"/>
      <c r="G288" s="140"/>
      <c r="H288" s="140"/>
      <c r="I288" s="140"/>
      <c r="J288" s="140"/>
      <c r="K288" s="140"/>
      <c r="L288" s="140"/>
      <c r="M288" s="140"/>
      <c r="N288" s="141">
        <f>N286+N287</f>
        <v>0</v>
      </c>
    </row>
    <row r="289" spans="1:14" s="88" customFormat="1" ht="18">
      <c r="A289" s="86"/>
      <c r="B289" s="86" t="s">
        <v>134</v>
      </c>
      <c r="C289" s="137">
        <v>0.08</v>
      </c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7">
        <f>N288*C289</f>
        <v>0</v>
      </c>
    </row>
    <row r="290" spans="1:14" s="162" customFormat="1" ht="17.25">
      <c r="A290" s="160"/>
      <c r="B290" s="190" t="s">
        <v>191</v>
      </c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1">
        <f>N288+N289</f>
        <v>0</v>
      </c>
    </row>
    <row r="291" spans="1:14" s="64" customFormat="1" ht="16.5" customHeight="1">
      <c r="A291" s="63"/>
      <c r="B291" s="69" t="s">
        <v>85</v>
      </c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</row>
    <row r="292" spans="1:14">
      <c r="A292" s="60">
        <v>136</v>
      </c>
      <c r="B292" s="66" t="s">
        <v>86</v>
      </c>
      <c r="C292" s="65" t="s">
        <v>87</v>
      </c>
      <c r="D292" s="76">
        <v>640</v>
      </c>
      <c r="E292" s="135">
        <v>0</v>
      </c>
      <c r="F292" s="135"/>
      <c r="G292" s="135">
        <f>D292*F292</f>
        <v>0</v>
      </c>
      <c r="H292" s="135">
        <v>12.360000000000001</v>
      </c>
      <c r="I292" s="135"/>
      <c r="J292" s="135">
        <f>D292*I292</f>
        <v>0</v>
      </c>
      <c r="K292" s="135">
        <v>0</v>
      </c>
      <c r="L292" s="135"/>
      <c r="M292" s="135">
        <f>D292*L292</f>
        <v>0</v>
      </c>
      <c r="N292" s="135">
        <f>M292+J292+G292</f>
        <v>0</v>
      </c>
    </row>
    <row r="293" spans="1:14">
      <c r="A293" s="60">
        <v>137</v>
      </c>
      <c r="B293" s="66" t="s">
        <v>355</v>
      </c>
      <c r="C293" s="65" t="s">
        <v>87</v>
      </c>
      <c r="D293" s="77">
        <v>175</v>
      </c>
      <c r="E293" s="135">
        <v>30.800000000000004</v>
      </c>
      <c r="F293" s="135"/>
      <c r="G293" s="135">
        <f t="shared" ref="G293:G297" si="30">D293*F293</f>
        <v>0</v>
      </c>
      <c r="H293" s="135">
        <v>10.8</v>
      </c>
      <c r="I293" s="135"/>
      <c r="J293" s="135">
        <f t="shared" ref="J293:J297" si="31">D293*I293</f>
        <v>0</v>
      </c>
      <c r="K293" s="135">
        <v>0</v>
      </c>
      <c r="L293" s="135"/>
      <c r="M293" s="135">
        <f t="shared" ref="M293:M297" si="32">D293*L293</f>
        <v>0</v>
      </c>
      <c r="N293" s="135">
        <f>M293+J293+G293</f>
        <v>0</v>
      </c>
    </row>
    <row r="294" spans="1:14">
      <c r="A294" s="60"/>
      <c r="B294" s="66" t="s">
        <v>478</v>
      </c>
      <c r="C294" s="65"/>
      <c r="D294" s="77">
        <v>192.5</v>
      </c>
      <c r="E294" s="135"/>
      <c r="F294" s="135"/>
      <c r="G294" s="135">
        <f t="shared" si="30"/>
        <v>0</v>
      </c>
      <c r="H294" s="135"/>
      <c r="I294" s="135"/>
      <c r="J294" s="135">
        <f t="shared" si="31"/>
        <v>0</v>
      </c>
      <c r="K294" s="135"/>
      <c r="L294" s="135"/>
      <c r="M294" s="135">
        <f t="shared" si="32"/>
        <v>0</v>
      </c>
      <c r="N294" s="135"/>
    </row>
    <row r="295" spans="1:14">
      <c r="A295" s="60">
        <v>138</v>
      </c>
      <c r="B295" s="66" t="s">
        <v>356</v>
      </c>
      <c r="C295" s="65" t="s">
        <v>87</v>
      </c>
      <c r="D295" s="76">
        <v>463.24</v>
      </c>
      <c r="E295" s="135">
        <v>0</v>
      </c>
      <c r="F295" s="135"/>
      <c r="G295" s="135">
        <f t="shared" si="30"/>
        <v>0</v>
      </c>
      <c r="H295" s="135">
        <v>7.26</v>
      </c>
      <c r="I295" s="135"/>
      <c r="J295" s="135">
        <f t="shared" si="31"/>
        <v>0</v>
      </c>
      <c r="K295" s="135">
        <v>0</v>
      </c>
      <c r="L295" s="135"/>
      <c r="M295" s="135">
        <f t="shared" si="32"/>
        <v>0</v>
      </c>
      <c r="N295" s="135">
        <f>M295+J295+G295</f>
        <v>0</v>
      </c>
    </row>
    <row r="296" spans="1:14" ht="27">
      <c r="A296" s="60">
        <v>139</v>
      </c>
      <c r="B296" s="66" t="s">
        <v>207</v>
      </c>
      <c r="C296" s="65" t="s">
        <v>87</v>
      </c>
      <c r="D296" s="77">
        <v>176.76</v>
      </c>
      <c r="E296" s="135">
        <v>0</v>
      </c>
      <c r="F296" s="135"/>
      <c r="G296" s="135">
        <f t="shared" si="30"/>
        <v>0</v>
      </c>
      <c r="H296" s="135">
        <v>9.2999999999999999E-2</v>
      </c>
      <c r="I296" s="135"/>
      <c r="J296" s="135">
        <f t="shared" si="31"/>
        <v>0</v>
      </c>
      <c r="K296" s="135">
        <v>14.841016</v>
      </c>
      <c r="L296" s="135"/>
      <c r="M296" s="135">
        <f t="shared" si="32"/>
        <v>0</v>
      </c>
      <c r="N296" s="135">
        <f>M296+J296+G296</f>
        <v>0</v>
      </c>
    </row>
    <row r="297" spans="1:14">
      <c r="A297" s="60">
        <v>140</v>
      </c>
      <c r="B297" s="66" t="s">
        <v>354</v>
      </c>
      <c r="C297" s="65" t="s">
        <v>76</v>
      </c>
      <c r="D297" s="62">
        <v>1000</v>
      </c>
      <c r="E297" s="135">
        <v>8.4745762711864417E-2</v>
      </c>
      <c r="F297" s="135"/>
      <c r="G297" s="135">
        <f t="shared" si="30"/>
        <v>0</v>
      </c>
      <c r="H297" s="135">
        <v>0.125</v>
      </c>
      <c r="I297" s="135"/>
      <c r="J297" s="135">
        <f t="shared" si="31"/>
        <v>0</v>
      </c>
      <c r="K297" s="135">
        <v>0</v>
      </c>
      <c r="L297" s="135"/>
      <c r="M297" s="135">
        <f t="shared" si="32"/>
        <v>0</v>
      </c>
      <c r="N297" s="135">
        <f>M297+J297+G297</f>
        <v>0</v>
      </c>
    </row>
    <row r="298" spans="1:14" s="142" customFormat="1" ht="18">
      <c r="A298" s="140"/>
      <c r="B298" s="140" t="s">
        <v>124</v>
      </c>
      <c r="C298" s="140"/>
      <c r="D298" s="140"/>
      <c r="E298" s="140"/>
      <c r="F298" s="140"/>
      <c r="G298" s="141">
        <f>SUM(G292:G297)</f>
        <v>0</v>
      </c>
      <c r="H298" s="140"/>
      <c r="I298" s="140"/>
      <c r="J298" s="141">
        <f>SUM(J292:J297)</f>
        <v>0</v>
      </c>
      <c r="K298" s="140"/>
      <c r="L298" s="140"/>
      <c r="M298" s="141">
        <f t="shared" ref="M298:N298" si="33">SUM(M292:M297)</f>
        <v>0</v>
      </c>
      <c r="N298" s="141">
        <f t="shared" si="33"/>
        <v>0</v>
      </c>
    </row>
    <row r="299" spans="1:14" s="142" customFormat="1" ht="18">
      <c r="A299" s="140"/>
      <c r="B299" s="140" t="s">
        <v>133</v>
      </c>
      <c r="C299" s="159">
        <v>0.1</v>
      </c>
      <c r="D299" s="140"/>
      <c r="E299" s="140"/>
      <c r="F299" s="140"/>
      <c r="G299" s="140"/>
      <c r="H299" s="140"/>
      <c r="I299" s="140"/>
      <c r="J299" s="140"/>
      <c r="K299" s="140"/>
      <c r="L299" s="140"/>
      <c r="M299" s="140"/>
      <c r="N299" s="141">
        <f>N298*C299</f>
        <v>0</v>
      </c>
    </row>
    <row r="300" spans="1:14" s="142" customFormat="1" ht="18">
      <c r="A300" s="140"/>
      <c r="B300" s="140" t="s">
        <v>124</v>
      </c>
      <c r="C300" s="140"/>
      <c r="D300" s="140"/>
      <c r="E300" s="140"/>
      <c r="F300" s="140"/>
      <c r="G300" s="140"/>
      <c r="H300" s="140"/>
      <c r="I300" s="140"/>
      <c r="J300" s="140"/>
      <c r="K300" s="140"/>
      <c r="L300" s="140"/>
      <c r="M300" s="140"/>
      <c r="N300" s="141">
        <f>N298+N299</f>
        <v>0</v>
      </c>
    </row>
    <row r="301" spans="1:14" s="142" customFormat="1" ht="18">
      <c r="A301" s="140"/>
      <c r="B301" s="140" t="s">
        <v>134</v>
      </c>
      <c r="C301" s="159">
        <v>0.08</v>
      </c>
      <c r="D301" s="140"/>
      <c r="E301" s="140"/>
      <c r="F301" s="140"/>
      <c r="G301" s="140"/>
      <c r="H301" s="140"/>
      <c r="I301" s="140"/>
      <c r="J301" s="140"/>
      <c r="K301" s="140"/>
      <c r="L301" s="140"/>
      <c r="M301" s="140"/>
      <c r="N301" s="141">
        <f>N300*C301</f>
        <v>0</v>
      </c>
    </row>
    <row r="302" spans="1:14" s="162" customFormat="1" ht="17.25">
      <c r="A302" s="160"/>
      <c r="B302" s="160" t="s">
        <v>192</v>
      </c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1">
        <f>N300+N301</f>
        <v>0</v>
      </c>
    </row>
    <row r="303" spans="1:14" s="152" customFormat="1" ht="17.25">
      <c r="A303" s="150"/>
      <c r="B303" s="150" t="s">
        <v>195</v>
      </c>
      <c r="C303" s="150"/>
      <c r="D303" s="150"/>
      <c r="E303" s="150"/>
      <c r="F303" s="150"/>
      <c r="G303" s="150"/>
      <c r="H303" s="150"/>
      <c r="I303" s="150"/>
      <c r="J303" s="150"/>
      <c r="K303" s="150"/>
      <c r="L303" s="150"/>
      <c r="M303" s="150"/>
      <c r="N303" s="151">
        <f>N302+N290</f>
        <v>0</v>
      </c>
    </row>
    <row r="304" spans="1:14" s="93" customFormat="1" ht="21.75" customHeight="1">
      <c r="A304" s="501" t="s">
        <v>144</v>
      </c>
      <c r="B304" s="502"/>
      <c r="C304" s="502"/>
      <c r="D304" s="502"/>
      <c r="E304" s="502"/>
      <c r="F304" s="502"/>
      <c r="G304" s="502"/>
      <c r="H304" s="502"/>
      <c r="I304" s="502"/>
      <c r="J304" s="502"/>
      <c r="K304" s="502"/>
      <c r="L304" s="502"/>
      <c r="M304" s="502"/>
      <c r="N304" s="503"/>
    </row>
    <row r="305" spans="1:18" s="64" customFormat="1">
      <c r="A305" s="94"/>
      <c r="B305" s="98" t="s">
        <v>104</v>
      </c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</row>
    <row r="306" spans="1:18" ht="45">
      <c r="A306" s="82">
        <v>1</v>
      </c>
      <c r="B306" s="191" t="s">
        <v>141</v>
      </c>
      <c r="C306" s="82" t="s">
        <v>105</v>
      </c>
      <c r="D306" s="82">
        <v>219</v>
      </c>
      <c r="E306" s="84">
        <v>0</v>
      </c>
      <c r="F306" s="84"/>
      <c r="G306" s="84">
        <f>D306*F306</f>
        <v>0</v>
      </c>
      <c r="H306" s="84">
        <v>88.043999999999997</v>
      </c>
      <c r="I306" s="84"/>
      <c r="J306" s="84">
        <f>D306*I306</f>
        <v>0</v>
      </c>
      <c r="K306" s="84">
        <v>54.932000000000002</v>
      </c>
      <c r="L306" s="84"/>
      <c r="M306" s="84">
        <f>D306*L306</f>
        <v>0</v>
      </c>
      <c r="N306" s="84">
        <f>G306+J306+M306</f>
        <v>0</v>
      </c>
    </row>
    <row r="307" spans="1:18">
      <c r="A307" s="82">
        <v>2</v>
      </c>
      <c r="B307" s="191" t="s">
        <v>106</v>
      </c>
      <c r="C307" s="82" t="s">
        <v>105</v>
      </c>
      <c r="D307" s="82">
        <v>236</v>
      </c>
      <c r="E307" s="84">
        <v>189.56619999999998</v>
      </c>
      <c r="F307" s="84"/>
      <c r="G307" s="84">
        <f t="shared" ref="G307:G370" si="34">D307*F307</f>
        <v>0</v>
      </c>
      <c r="H307" s="84">
        <v>83.4</v>
      </c>
      <c r="I307" s="84"/>
      <c r="J307" s="84">
        <f t="shared" ref="J307:J370" si="35">D307*I307</f>
        <v>0</v>
      </c>
      <c r="K307" s="84">
        <v>5.12</v>
      </c>
      <c r="L307" s="84"/>
      <c r="M307" s="84">
        <f t="shared" ref="M307:M370" si="36">D307*L307</f>
        <v>0</v>
      </c>
      <c r="N307" s="84">
        <f>G307+J307+M307</f>
        <v>0</v>
      </c>
    </row>
    <row r="308" spans="1:18">
      <c r="A308" s="82"/>
      <c r="B308" s="191" t="s">
        <v>568</v>
      </c>
      <c r="C308" s="82" t="s">
        <v>105</v>
      </c>
      <c r="D308" s="82">
        <f>D307*1.015</f>
        <v>239.53999999999996</v>
      </c>
      <c r="E308" s="84"/>
      <c r="F308" s="84"/>
      <c r="G308" s="84">
        <f t="shared" si="34"/>
        <v>0</v>
      </c>
      <c r="H308" s="84"/>
      <c r="I308" s="84"/>
      <c r="J308" s="84">
        <f t="shared" si="35"/>
        <v>0</v>
      </c>
      <c r="K308" s="84"/>
      <c r="L308" s="84"/>
      <c r="M308" s="84">
        <f t="shared" si="36"/>
        <v>0</v>
      </c>
      <c r="N308" s="84"/>
    </row>
    <row r="309" spans="1:18">
      <c r="A309" s="82">
        <v>3</v>
      </c>
      <c r="B309" s="97" t="s">
        <v>228</v>
      </c>
      <c r="C309" s="82" t="s">
        <v>1</v>
      </c>
      <c r="D309" s="82">
        <v>15.41</v>
      </c>
      <c r="E309" s="84">
        <v>1632.73</v>
      </c>
      <c r="F309" s="84"/>
      <c r="G309" s="84">
        <f t="shared" si="34"/>
        <v>0</v>
      </c>
      <c r="H309" s="84">
        <v>286.79999999999995</v>
      </c>
      <c r="I309" s="84"/>
      <c r="J309" s="84">
        <f t="shared" si="35"/>
        <v>0</v>
      </c>
      <c r="K309" s="84">
        <v>9.9563800000000011</v>
      </c>
      <c r="L309" s="84"/>
      <c r="M309" s="84">
        <f t="shared" si="36"/>
        <v>0</v>
      </c>
      <c r="N309" s="84">
        <f>G309+J309+M309</f>
        <v>0</v>
      </c>
    </row>
    <row r="310" spans="1:18">
      <c r="A310" s="82"/>
      <c r="B310" s="97" t="s">
        <v>25</v>
      </c>
      <c r="C310" s="82" t="s">
        <v>1</v>
      </c>
      <c r="D310" s="82">
        <f>D309*1.03</f>
        <v>15.872300000000001</v>
      </c>
      <c r="E310" s="84"/>
      <c r="F310" s="84"/>
      <c r="G310" s="84">
        <f t="shared" si="34"/>
        <v>0</v>
      </c>
      <c r="H310" s="84"/>
      <c r="I310" s="84"/>
      <c r="J310" s="84">
        <f t="shared" si="35"/>
        <v>0</v>
      </c>
      <c r="K310" s="84"/>
      <c r="L310" s="84"/>
      <c r="M310" s="84">
        <f t="shared" si="36"/>
        <v>0</v>
      </c>
      <c r="N310" s="84"/>
    </row>
    <row r="311" spans="1:18">
      <c r="A311" s="82">
        <v>4</v>
      </c>
      <c r="B311" s="97" t="s">
        <v>229</v>
      </c>
      <c r="C311" s="82" t="s">
        <v>1</v>
      </c>
      <c r="D311" s="82">
        <v>6.8</v>
      </c>
      <c r="E311" s="84">
        <v>1828.43</v>
      </c>
      <c r="F311" s="84"/>
      <c r="G311" s="84">
        <f t="shared" si="34"/>
        <v>0</v>
      </c>
      <c r="H311" s="84">
        <v>286.79999999999995</v>
      </c>
      <c r="I311" s="84"/>
      <c r="J311" s="84">
        <f t="shared" si="35"/>
        <v>0</v>
      </c>
      <c r="K311" s="84">
        <v>9.9563799999999993</v>
      </c>
      <c r="L311" s="84"/>
      <c r="M311" s="84">
        <f t="shared" si="36"/>
        <v>0</v>
      </c>
      <c r="N311" s="84">
        <f>G311+J311+M311</f>
        <v>0</v>
      </c>
    </row>
    <row r="312" spans="1:18">
      <c r="A312" s="82"/>
      <c r="B312" s="97" t="s">
        <v>26</v>
      </c>
      <c r="C312" s="82" t="s">
        <v>1</v>
      </c>
      <c r="D312" s="82">
        <f>D311*1.03</f>
        <v>7.0039999999999996</v>
      </c>
      <c r="E312" s="84"/>
      <c r="F312" s="84"/>
      <c r="G312" s="84">
        <f t="shared" si="34"/>
        <v>0</v>
      </c>
      <c r="H312" s="84"/>
      <c r="I312" s="84"/>
      <c r="J312" s="84">
        <f t="shared" si="35"/>
        <v>0</v>
      </c>
      <c r="K312" s="84"/>
      <c r="L312" s="84"/>
      <c r="M312" s="84">
        <f t="shared" si="36"/>
        <v>0</v>
      </c>
      <c r="N312" s="84"/>
    </row>
    <row r="313" spans="1:18" ht="45">
      <c r="A313" s="82">
        <v>5</v>
      </c>
      <c r="B313" s="97" t="s">
        <v>107</v>
      </c>
      <c r="C313" s="82" t="s">
        <v>105</v>
      </c>
      <c r="D313" s="82">
        <v>342</v>
      </c>
      <c r="E313" s="84">
        <v>20.779999999999998</v>
      </c>
      <c r="F313" s="84"/>
      <c r="G313" s="84">
        <f t="shared" si="34"/>
        <v>0</v>
      </c>
      <c r="H313" s="84">
        <v>6.9419999999999993</v>
      </c>
      <c r="I313" s="84"/>
      <c r="J313" s="84">
        <f t="shared" si="35"/>
        <v>0</v>
      </c>
      <c r="K313" s="84">
        <v>1.48</v>
      </c>
      <c r="L313" s="84"/>
      <c r="M313" s="84">
        <f t="shared" si="36"/>
        <v>0</v>
      </c>
      <c r="N313" s="84">
        <f>G313+J313+M313</f>
        <v>0</v>
      </c>
    </row>
    <row r="314" spans="1:18">
      <c r="A314" s="82"/>
      <c r="B314" s="97" t="s">
        <v>529</v>
      </c>
      <c r="C314" s="82" t="s">
        <v>105</v>
      </c>
      <c r="D314" s="82">
        <f>D313*1.15</f>
        <v>393.29999999999995</v>
      </c>
      <c r="E314" s="84"/>
      <c r="F314" s="84"/>
      <c r="G314" s="84">
        <f t="shared" si="34"/>
        <v>0</v>
      </c>
      <c r="H314" s="84"/>
      <c r="I314" s="84"/>
      <c r="J314" s="84">
        <f t="shared" si="35"/>
        <v>0</v>
      </c>
      <c r="K314" s="84"/>
      <c r="L314" s="84"/>
      <c r="M314" s="84">
        <f t="shared" si="36"/>
        <v>0</v>
      </c>
      <c r="N314" s="84"/>
    </row>
    <row r="315" spans="1:18" s="64" customFormat="1">
      <c r="A315" s="94"/>
      <c r="B315" s="154" t="s">
        <v>108</v>
      </c>
      <c r="C315" s="92"/>
      <c r="D315" s="92"/>
      <c r="E315" s="92"/>
      <c r="F315" s="92"/>
      <c r="G315" s="84">
        <f t="shared" si="34"/>
        <v>0</v>
      </c>
      <c r="H315" s="92"/>
      <c r="I315" s="92"/>
      <c r="J315" s="84">
        <f t="shared" si="35"/>
        <v>0</v>
      </c>
      <c r="K315" s="92"/>
      <c r="L315" s="92"/>
      <c r="M315" s="84">
        <f t="shared" si="36"/>
        <v>0</v>
      </c>
      <c r="N315" s="92"/>
      <c r="O315" s="24"/>
      <c r="P315" s="24"/>
      <c r="Q315" s="24"/>
      <c r="R315" s="24"/>
    </row>
    <row r="316" spans="1:18" ht="60">
      <c r="A316" s="82">
        <v>1</v>
      </c>
      <c r="B316" s="97" t="s">
        <v>243</v>
      </c>
      <c r="C316" s="82" t="s">
        <v>105</v>
      </c>
      <c r="D316" s="82">
        <v>330</v>
      </c>
      <c r="E316" s="84">
        <v>0</v>
      </c>
      <c r="F316" s="84"/>
      <c r="G316" s="84">
        <f t="shared" si="34"/>
        <v>0</v>
      </c>
      <c r="H316" s="84">
        <v>88.043999999999997</v>
      </c>
      <c r="I316" s="84"/>
      <c r="J316" s="84">
        <f t="shared" si="35"/>
        <v>0</v>
      </c>
      <c r="K316" s="84">
        <v>54.932000000000002</v>
      </c>
      <c r="L316" s="84"/>
      <c r="M316" s="84">
        <f t="shared" si="36"/>
        <v>0</v>
      </c>
      <c r="N316" s="84">
        <f>G316+J316+M316</f>
        <v>0</v>
      </c>
    </row>
    <row r="317" spans="1:18">
      <c r="A317" s="82">
        <v>2</v>
      </c>
      <c r="B317" s="97" t="s">
        <v>612</v>
      </c>
      <c r="C317" s="82" t="s">
        <v>105</v>
      </c>
      <c r="D317" s="82">
        <v>380</v>
      </c>
      <c r="E317" s="84">
        <v>159.6568</v>
      </c>
      <c r="F317" s="84"/>
      <c r="G317" s="84">
        <f t="shared" si="34"/>
        <v>0</v>
      </c>
      <c r="H317" s="84">
        <v>48.06</v>
      </c>
      <c r="I317" s="84"/>
      <c r="J317" s="84">
        <f t="shared" si="35"/>
        <v>0</v>
      </c>
      <c r="K317" s="84">
        <v>4.92</v>
      </c>
      <c r="L317" s="84"/>
      <c r="M317" s="84">
        <f t="shared" si="36"/>
        <v>0</v>
      </c>
      <c r="N317" s="84">
        <f>G317+J317+M317</f>
        <v>0</v>
      </c>
    </row>
    <row r="318" spans="1:18">
      <c r="A318" s="82"/>
      <c r="B318" s="97" t="s">
        <v>24</v>
      </c>
      <c r="C318" s="82" t="s">
        <v>105</v>
      </c>
      <c r="D318" s="82">
        <f>D317*1.015</f>
        <v>385.7</v>
      </c>
      <c r="E318" s="84"/>
      <c r="F318" s="84"/>
      <c r="G318" s="84">
        <f t="shared" si="34"/>
        <v>0</v>
      </c>
      <c r="H318" s="84"/>
      <c r="I318" s="84"/>
      <c r="J318" s="84">
        <f t="shared" si="35"/>
        <v>0</v>
      </c>
      <c r="K318" s="84"/>
      <c r="L318" s="84"/>
      <c r="M318" s="84">
        <f t="shared" si="36"/>
        <v>0</v>
      </c>
      <c r="N318" s="84"/>
    </row>
    <row r="319" spans="1:18">
      <c r="A319" s="82">
        <v>3</v>
      </c>
      <c r="B319" s="97" t="s">
        <v>228</v>
      </c>
      <c r="C319" s="82" t="s">
        <v>1</v>
      </c>
      <c r="D319" s="82">
        <v>33.4</v>
      </c>
      <c r="E319" s="84">
        <v>1632.7300000000002</v>
      </c>
      <c r="F319" s="84"/>
      <c r="G319" s="84">
        <f t="shared" si="34"/>
        <v>0</v>
      </c>
      <c r="H319" s="84">
        <v>286.79999999999995</v>
      </c>
      <c r="I319" s="84"/>
      <c r="J319" s="84">
        <f t="shared" si="35"/>
        <v>0</v>
      </c>
      <c r="K319" s="84">
        <v>9.9563800000000011</v>
      </c>
      <c r="L319" s="84"/>
      <c r="M319" s="84">
        <f t="shared" si="36"/>
        <v>0</v>
      </c>
      <c r="N319" s="84">
        <f>G319+J319+M319</f>
        <v>0</v>
      </c>
    </row>
    <row r="320" spans="1:18">
      <c r="A320" s="82"/>
      <c r="B320" s="97" t="s">
        <v>25</v>
      </c>
      <c r="C320" s="82" t="s">
        <v>1</v>
      </c>
      <c r="D320" s="82">
        <f>D319*1.03</f>
        <v>34.402000000000001</v>
      </c>
      <c r="E320" s="84"/>
      <c r="F320" s="84"/>
      <c r="G320" s="84">
        <f t="shared" si="34"/>
        <v>0</v>
      </c>
      <c r="H320" s="84"/>
      <c r="I320" s="84"/>
      <c r="J320" s="84">
        <f t="shared" si="35"/>
        <v>0</v>
      </c>
      <c r="K320" s="84"/>
      <c r="L320" s="84"/>
      <c r="M320" s="84">
        <f t="shared" si="36"/>
        <v>0</v>
      </c>
      <c r="N320" s="84"/>
    </row>
    <row r="321" spans="1:18">
      <c r="A321" s="82">
        <v>4</v>
      </c>
      <c r="B321" s="97" t="s">
        <v>233</v>
      </c>
      <c r="C321" s="82" t="s">
        <v>1</v>
      </c>
      <c r="D321" s="82">
        <v>14</v>
      </c>
      <c r="E321" s="84">
        <v>1828.43</v>
      </c>
      <c r="F321" s="84"/>
      <c r="G321" s="84">
        <f t="shared" si="34"/>
        <v>0</v>
      </c>
      <c r="H321" s="84">
        <v>286.8</v>
      </c>
      <c r="I321" s="84"/>
      <c r="J321" s="84">
        <f t="shared" si="35"/>
        <v>0</v>
      </c>
      <c r="K321" s="84">
        <v>9.9563799999999993</v>
      </c>
      <c r="L321" s="84"/>
      <c r="M321" s="84">
        <f t="shared" si="36"/>
        <v>0</v>
      </c>
      <c r="N321" s="84">
        <f>G321+J321+M321</f>
        <v>0</v>
      </c>
    </row>
    <row r="322" spans="1:18">
      <c r="A322" s="82"/>
      <c r="B322" s="97" t="s">
        <v>567</v>
      </c>
      <c r="C322" s="82" t="s">
        <v>1</v>
      </c>
      <c r="D322" s="82">
        <f>D321*1.03</f>
        <v>14.42</v>
      </c>
      <c r="E322" s="84"/>
      <c r="F322" s="84"/>
      <c r="G322" s="84">
        <f t="shared" si="34"/>
        <v>0</v>
      </c>
      <c r="H322" s="84"/>
      <c r="I322" s="84"/>
      <c r="J322" s="84">
        <f t="shared" si="35"/>
        <v>0</v>
      </c>
      <c r="K322" s="84"/>
      <c r="L322" s="84"/>
      <c r="M322" s="84">
        <f t="shared" si="36"/>
        <v>0</v>
      </c>
      <c r="N322" s="84"/>
    </row>
    <row r="323" spans="1:18" ht="45">
      <c r="A323" s="82">
        <v>5</v>
      </c>
      <c r="B323" s="97" t="s">
        <v>107</v>
      </c>
      <c r="C323" s="82" t="s">
        <v>105</v>
      </c>
      <c r="D323" s="82">
        <v>414</v>
      </c>
      <c r="E323" s="84">
        <v>20.78</v>
      </c>
      <c r="F323" s="84"/>
      <c r="G323" s="84">
        <f t="shared" si="34"/>
        <v>0</v>
      </c>
      <c r="H323" s="84">
        <v>6.9419999999999993</v>
      </c>
      <c r="I323" s="84"/>
      <c r="J323" s="84">
        <f t="shared" si="35"/>
        <v>0</v>
      </c>
      <c r="K323" s="84">
        <v>1.48</v>
      </c>
      <c r="L323" s="84"/>
      <c r="M323" s="84">
        <f t="shared" si="36"/>
        <v>0</v>
      </c>
      <c r="N323" s="84">
        <f>G323+J323+M323</f>
        <v>0</v>
      </c>
    </row>
    <row r="324" spans="1:18">
      <c r="A324" s="82"/>
      <c r="B324" s="97" t="s">
        <v>529</v>
      </c>
      <c r="C324" s="82" t="s">
        <v>105</v>
      </c>
      <c r="D324" s="82">
        <f>D323*1.15</f>
        <v>476.09999999999997</v>
      </c>
      <c r="E324" s="84"/>
      <c r="F324" s="84"/>
      <c r="G324" s="84">
        <f t="shared" si="34"/>
        <v>0</v>
      </c>
      <c r="H324" s="84"/>
      <c r="I324" s="84"/>
      <c r="J324" s="84">
        <f t="shared" si="35"/>
        <v>0</v>
      </c>
      <c r="K324" s="84"/>
      <c r="L324" s="84"/>
      <c r="M324" s="84">
        <f t="shared" si="36"/>
        <v>0</v>
      </c>
      <c r="N324" s="84"/>
    </row>
    <row r="325" spans="1:18" ht="30">
      <c r="A325" s="82">
        <v>6</v>
      </c>
      <c r="B325" s="191" t="s">
        <v>140</v>
      </c>
      <c r="C325" s="82" t="s">
        <v>1</v>
      </c>
      <c r="D325" s="82">
        <v>3.8</v>
      </c>
      <c r="E325" s="84">
        <v>5.56</v>
      </c>
      <c r="F325" s="84"/>
      <c r="G325" s="84">
        <f t="shared" si="34"/>
        <v>0</v>
      </c>
      <c r="H325" s="84">
        <v>193.67999999999995</v>
      </c>
      <c r="I325" s="84"/>
      <c r="J325" s="84">
        <f t="shared" si="35"/>
        <v>0</v>
      </c>
      <c r="K325" s="84">
        <v>66.173199999999994</v>
      </c>
      <c r="L325" s="84"/>
      <c r="M325" s="84">
        <f t="shared" si="36"/>
        <v>0</v>
      </c>
      <c r="N325" s="84">
        <f>G325+J325+M325</f>
        <v>0</v>
      </c>
    </row>
    <row r="326" spans="1:18" s="64" customFormat="1" ht="30">
      <c r="A326" s="94"/>
      <c r="B326" s="154" t="s">
        <v>109</v>
      </c>
      <c r="C326" s="92"/>
      <c r="D326" s="92"/>
      <c r="E326" s="92"/>
      <c r="F326" s="92"/>
      <c r="G326" s="84">
        <f t="shared" si="34"/>
        <v>0</v>
      </c>
      <c r="H326" s="92"/>
      <c r="I326" s="92"/>
      <c r="J326" s="84">
        <f t="shared" si="35"/>
        <v>0</v>
      </c>
      <c r="K326" s="92"/>
      <c r="L326" s="92"/>
      <c r="M326" s="84">
        <f t="shared" si="36"/>
        <v>0</v>
      </c>
      <c r="N326" s="92"/>
      <c r="O326" s="24"/>
      <c r="P326" s="24"/>
      <c r="Q326" s="24"/>
      <c r="R326" s="24"/>
    </row>
    <row r="327" spans="1:18" ht="30">
      <c r="A327" s="82">
        <v>1</v>
      </c>
      <c r="B327" s="97" t="s">
        <v>139</v>
      </c>
      <c r="C327" s="82" t="s">
        <v>105</v>
      </c>
      <c r="D327" s="82">
        <v>24</v>
      </c>
      <c r="E327" s="84">
        <v>0</v>
      </c>
      <c r="F327" s="84"/>
      <c r="G327" s="84">
        <f t="shared" si="34"/>
        <v>0</v>
      </c>
      <c r="H327" s="84">
        <v>88.043999999999983</v>
      </c>
      <c r="I327" s="84"/>
      <c r="J327" s="84">
        <f t="shared" si="35"/>
        <v>0</v>
      </c>
      <c r="K327" s="84">
        <v>54.931999999999995</v>
      </c>
      <c r="L327" s="84"/>
      <c r="M327" s="84">
        <f t="shared" si="36"/>
        <v>0</v>
      </c>
      <c r="N327" s="84">
        <f>G327+J327+M327</f>
        <v>0</v>
      </c>
    </row>
    <row r="328" spans="1:18" ht="30">
      <c r="A328" s="82">
        <v>2</v>
      </c>
      <c r="B328" s="97" t="s">
        <v>614</v>
      </c>
      <c r="C328" s="82" t="s">
        <v>105</v>
      </c>
      <c r="D328" s="82">
        <v>26</v>
      </c>
      <c r="E328" s="84">
        <v>159.65679999999998</v>
      </c>
      <c r="F328" s="84"/>
      <c r="G328" s="84">
        <f t="shared" si="34"/>
        <v>0</v>
      </c>
      <c r="H328" s="84">
        <v>48.060000000000009</v>
      </c>
      <c r="I328" s="84"/>
      <c r="J328" s="84">
        <f t="shared" si="35"/>
        <v>0</v>
      </c>
      <c r="K328" s="84">
        <v>4.92</v>
      </c>
      <c r="L328" s="84"/>
      <c r="M328" s="84">
        <f t="shared" si="36"/>
        <v>0</v>
      </c>
      <c r="N328" s="84">
        <f>G328+J328+M328</f>
        <v>0</v>
      </c>
    </row>
    <row r="329" spans="1:18">
      <c r="A329" s="82"/>
      <c r="B329" s="97" t="s">
        <v>24</v>
      </c>
      <c r="C329" s="82" t="s">
        <v>105</v>
      </c>
      <c r="D329" s="82">
        <f>26*1.015</f>
        <v>26.389999999999997</v>
      </c>
      <c r="E329" s="84"/>
      <c r="F329" s="84"/>
      <c r="G329" s="84">
        <f t="shared" si="34"/>
        <v>0</v>
      </c>
      <c r="H329" s="84"/>
      <c r="I329" s="84"/>
      <c r="J329" s="84">
        <f t="shared" si="35"/>
        <v>0</v>
      </c>
      <c r="K329" s="84"/>
      <c r="L329" s="84"/>
      <c r="M329" s="84">
        <f t="shared" si="36"/>
        <v>0</v>
      </c>
      <c r="N329" s="84"/>
    </row>
    <row r="330" spans="1:18">
      <c r="A330" s="82">
        <v>3</v>
      </c>
      <c r="B330" s="97" t="s">
        <v>244</v>
      </c>
      <c r="C330" s="82" t="s">
        <v>1</v>
      </c>
      <c r="D330" s="82">
        <v>1.6</v>
      </c>
      <c r="E330" s="84">
        <v>1632.7299999999998</v>
      </c>
      <c r="F330" s="84"/>
      <c r="G330" s="84">
        <f t="shared" si="34"/>
        <v>0</v>
      </c>
      <c r="H330" s="84">
        <v>286.79999999999995</v>
      </c>
      <c r="I330" s="84"/>
      <c r="J330" s="84">
        <f t="shared" si="35"/>
        <v>0</v>
      </c>
      <c r="K330" s="84">
        <v>9.9563800000000011</v>
      </c>
      <c r="L330" s="84"/>
      <c r="M330" s="84">
        <f t="shared" si="36"/>
        <v>0</v>
      </c>
      <c r="N330" s="84">
        <f>G330+J330+M330</f>
        <v>0</v>
      </c>
    </row>
    <row r="331" spans="1:18">
      <c r="A331" s="82"/>
      <c r="B331" s="97" t="s">
        <v>510</v>
      </c>
      <c r="C331" s="82" t="s">
        <v>1</v>
      </c>
      <c r="D331" s="82">
        <f>D330*1.03</f>
        <v>1.6480000000000001</v>
      </c>
      <c r="E331" s="84"/>
      <c r="F331" s="84"/>
      <c r="G331" s="84">
        <f t="shared" si="34"/>
        <v>0</v>
      </c>
      <c r="H331" s="84"/>
      <c r="I331" s="84"/>
      <c r="J331" s="84">
        <f t="shared" si="35"/>
        <v>0</v>
      </c>
      <c r="K331" s="84"/>
      <c r="L331" s="84"/>
      <c r="M331" s="84">
        <f t="shared" si="36"/>
        <v>0</v>
      </c>
      <c r="N331" s="84"/>
    </row>
    <row r="332" spans="1:18">
      <c r="A332" s="82">
        <v>4</v>
      </c>
      <c r="B332" s="97" t="s">
        <v>233</v>
      </c>
      <c r="C332" s="82" t="s">
        <v>1</v>
      </c>
      <c r="D332" s="82">
        <v>0.5</v>
      </c>
      <c r="E332" s="84">
        <v>1828.43</v>
      </c>
      <c r="F332" s="84"/>
      <c r="G332" s="84">
        <f t="shared" si="34"/>
        <v>0</v>
      </c>
      <c r="H332" s="84">
        <v>286.79999999999995</v>
      </c>
      <c r="I332" s="84"/>
      <c r="J332" s="84">
        <f t="shared" si="35"/>
        <v>0</v>
      </c>
      <c r="K332" s="84">
        <v>9.9563800000000011</v>
      </c>
      <c r="L332" s="84"/>
      <c r="M332" s="84">
        <f t="shared" si="36"/>
        <v>0</v>
      </c>
      <c r="N332" s="84">
        <f>G332+J332+M332</f>
        <v>0</v>
      </c>
    </row>
    <row r="333" spans="1:18">
      <c r="A333" s="82"/>
      <c r="B333" s="97" t="s">
        <v>567</v>
      </c>
      <c r="C333" s="82" t="s">
        <v>1</v>
      </c>
      <c r="D333" s="82">
        <f>D332*1.03</f>
        <v>0.51500000000000001</v>
      </c>
      <c r="E333" s="84"/>
      <c r="F333" s="84"/>
      <c r="G333" s="84">
        <f t="shared" si="34"/>
        <v>0</v>
      </c>
      <c r="H333" s="84"/>
      <c r="I333" s="84"/>
      <c r="J333" s="84">
        <f t="shared" si="35"/>
        <v>0</v>
      </c>
      <c r="K333" s="84"/>
      <c r="L333" s="84"/>
      <c r="M333" s="84">
        <f t="shared" si="36"/>
        <v>0</v>
      </c>
      <c r="N333" s="84"/>
    </row>
    <row r="334" spans="1:18" ht="45">
      <c r="A334" s="82">
        <v>5</v>
      </c>
      <c r="B334" s="97" t="s">
        <v>107</v>
      </c>
      <c r="C334" s="82" t="s">
        <v>105</v>
      </c>
      <c r="D334" s="82">
        <v>13</v>
      </c>
      <c r="E334" s="84">
        <v>20.779999999999998</v>
      </c>
      <c r="F334" s="84"/>
      <c r="G334" s="84">
        <f t="shared" si="34"/>
        <v>0</v>
      </c>
      <c r="H334" s="84">
        <v>6.9419999999999993</v>
      </c>
      <c r="I334" s="84"/>
      <c r="J334" s="84">
        <f t="shared" si="35"/>
        <v>0</v>
      </c>
      <c r="K334" s="84">
        <v>1.48</v>
      </c>
      <c r="L334" s="84"/>
      <c r="M334" s="84">
        <f t="shared" si="36"/>
        <v>0</v>
      </c>
      <c r="N334" s="84">
        <f>G334+J334+M334</f>
        <v>0</v>
      </c>
    </row>
    <row r="335" spans="1:18">
      <c r="A335" s="82"/>
      <c r="B335" s="97" t="s">
        <v>529</v>
      </c>
      <c r="C335" s="82" t="s">
        <v>105</v>
      </c>
      <c r="D335" s="82">
        <f>D334*1.15</f>
        <v>14.95</v>
      </c>
      <c r="E335" s="84"/>
      <c r="F335" s="84"/>
      <c r="G335" s="84">
        <f t="shared" si="34"/>
        <v>0</v>
      </c>
      <c r="H335" s="84"/>
      <c r="I335" s="84"/>
      <c r="J335" s="84">
        <f t="shared" si="35"/>
        <v>0</v>
      </c>
      <c r="K335" s="84"/>
      <c r="L335" s="84"/>
      <c r="M335" s="84">
        <f t="shared" si="36"/>
        <v>0</v>
      </c>
      <c r="N335" s="84"/>
    </row>
    <row r="336" spans="1:18" ht="30">
      <c r="A336" s="82">
        <v>6</v>
      </c>
      <c r="B336" s="83" t="s">
        <v>177</v>
      </c>
      <c r="C336" s="82" t="s">
        <v>15</v>
      </c>
      <c r="D336" s="82">
        <v>1</v>
      </c>
      <c r="E336" s="84">
        <v>293.23200000000003</v>
      </c>
      <c r="F336" s="84"/>
      <c r="G336" s="84">
        <f t="shared" si="34"/>
        <v>0</v>
      </c>
      <c r="H336" s="84">
        <v>9.24</v>
      </c>
      <c r="I336" s="84"/>
      <c r="J336" s="84">
        <f t="shared" si="35"/>
        <v>0</v>
      </c>
      <c r="K336" s="84">
        <v>0.36</v>
      </c>
      <c r="L336" s="84"/>
      <c r="M336" s="84">
        <f t="shared" si="36"/>
        <v>0</v>
      </c>
      <c r="N336" s="84">
        <f>G336+J336+M336</f>
        <v>0</v>
      </c>
    </row>
    <row r="337" spans="1:18" s="64" customFormat="1" ht="30">
      <c r="A337" s="94"/>
      <c r="B337" s="154" t="s">
        <v>110</v>
      </c>
      <c r="C337" s="92"/>
      <c r="D337" s="92"/>
      <c r="E337" s="92"/>
      <c r="F337" s="92"/>
      <c r="G337" s="84">
        <f t="shared" si="34"/>
        <v>0</v>
      </c>
      <c r="H337" s="92"/>
      <c r="I337" s="92"/>
      <c r="J337" s="84">
        <f t="shared" si="35"/>
        <v>0</v>
      </c>
      <c r="K337" s="92"/>
      <c r="L337" s="92"/>
      <c r="M337" s="84">
        <f t="shared" si="36"/>
        <v>0</v>
      </c>
      <c r="N337" s="92"/>
      <c r="O337" s="24"/>
      <c r="P337" s="24"/>
      <c r="Q337" s="24"/>
      <c r="R337" s="24"/>
    </row>
    <row r="338" spans="1:18" ht="30">
      <c r="A338" s="82">
        <v>1</v>
      </c>
      <c r="B338" s="97" t="s">
        <v>245</v>
      </c>
      <c r="C338" s="82" t="s">
        <v>105</v>
      </c>
      <c r="D338" s="82">
        <v>40</v>
      </c>
      <c r="E338" s="84">
        <v>0</v>
      </c>
      <c r="F338" s="84"/>
      <c r="G338" s="84">
        <f t="shared" si="34"/>
        <v>0</v>
      </c>
      <c r="H338" s="84">
        <v>88.044000000000011</v>
      </c>
      <c r="I338" s="84"/>
      <c r="J338" s="84">
        <f t="shared" si="35"/>
        <v>0</v>
      </c>
      <c r="K338" s="84">
        <v>54.932000000000002</v>
      </c>
      <c r="L338" s="84"/>
      <c r="M338" s="84">
        <f t="shared" si="36"/>
        <v>0</v>
      </c>
      <c r="N338" s="84">
        <f>G338+J338+M338</f>
        <v>0</v>
      </c>
    </row>
    <row r="339" spans="1:18" ht="30">
      <c r="A339" s="82">
        <v>2</v>
      </c>
      <c r="B339" s="97" t="s">
        <v>613</v>
      </c>
      <c r="C339" s="82" t="s">
        <v>105</v>
      </c>
      <c r="D339" s="82">
        <v>46.8</v>
      </c>
      <c r="E339" s="84">
        <v>159.65679999999998</v>
      </c>
      <c r="F339" s="84"/>
      <c r="G339" s="84">
        <f t="shared" si="34"/>
        <v>0</v>
      </c>
      <c r="H339" s="84">
        <v>48.060000000000009</v>
      </c>
      <c r="I339" s="84"/>
      <c r="J339" s="84">
        <f t="shared" si="35"/>
        <v>0</v>
      </c>
      <c r="K339" s="84">
        <v>4.919999999999999</v>
      </c>
      <c r="L339" s="84"/>
      <c r="M339" s="84">
        <f t="shared" si="36"/>
        <v>0</v>
      </c>
      <c r="N339" s="84">
        <f>G339+J339+M339</f>
        <v>0</v>
      </c>
    </row>
    <row r="340" spans="1:18">
      <c r="A340" s="82"/>
      <c r="B340" s="97" t="s">
        <v>24</v>
      </c>
      <c r="C340" s="82" t="s">
        <v>105</v>
      </c>
      <c r="D340" s="82">
        <f>D339*1.015</f>
        <v>47.501999999999995</v>
      </c>
      <c r="E340" s="84"/>
      <c r="F340" s="84"/>
      <c r="G340" s="84">
        <f t="shared" si="34"/>
        <v>0</v>
      </c>
      <c r="H340" s="84"/>
      <c r="I340" s="84"/>
      <c r="J340" s="84">
        <f t="shared" si="35"/>
        <v>0</v>
      </c>
      <c r="K340" s="84"/>
      <c r="L340" s="84"/>
      <c r="M340" s="84">
        <f t="shared" si="36"/>
        <v>0</v>
      </c>
      <c r="N340" s="84"/>
    </row>
    <row r="341" spans="1:18">
      <c r="A341" s="82">
        <v>3</v>
      </c>
      <c r="B341" s="97" t="s">
        <v>244</v>
      </c>
      <c r="C341" s="82" t="s">
        <v>1</v>
      </c>
      <c r="D341" s="82">
        <v>2.5</v>
      </c>
      <c r="E341" s="84">
        <v>1632.73</v>
      </c>
      <c r="F341" s="84"/>
      <c r="G341" s="84">
        <f t="shared" si="34"/>
        <v>0</v>
      </c>
      <c r="H341" s="84">
        <v>286.8</v>
      </c>
      <c r="I341" s="84"/>
      <c r="J341" s="84">
        <f t="shared" si="35"/>
        <v>0</v>
      </c>
      <c r="K341" s="84">
        <v>9.9563800000000011</v>
      </c>
      <c r="L341" s="84"/>
      <c r="M341" s="84">
        <f t="shared" si="36"/>
        <v>0</v>
      </c>
      <c r="N341" s="84">
        <f>G341+J341+M341</f>
        <v>0</v>
      </c>
    </row>
    <row r="342" spans="1:18">
      <c r="A342" s="82"/>
      <c r="B342" s="97" t="s">
        <v>510</v>
      </c>
      <c r="C342" s="82" t="s">
        <v>1</v>
      </c>
      <c r="D342" s="82">
        <f>D341*1.03</f>
        <v>2.5750000000000002</v>
      </c>
      <c r="E342" s="84"/>
      <c r="F342" s="84"/>
      <c r="G342" s="84">
        <f t="shared" si="34"/>
        <v>0</v>
      </c>
      <c r="H342" s="84"/>
      <c r="I342" s="84"/>
      <c r="J342" s="84">
        <f t="shared" si="35"/>
        <v>0</v>
      </c>
      <c r="K342" s="84"/>
      <c r="L342" s="84"/>
      <c r="M342" s="84">
        <f t="shared" si="36"/>
        <v>0</v>
      </c>
      <c r="N342" s="84"/>
    </row>
    <row r="343" spans="1:18">
      <c r="A343" s="82">
        <v>4</v>
      </c>
      <c r="B343" s="97" t="s">
        <v>233</v>
      </c>
      <c r="C343" s="82" t="s">
        <v>1</v>
      </c>
      <c r="D343" s="82">
        <v>0.8</v>
      </c>
      <c r="E343" s="84">
        <v>1828.43</v>
      </c>
      <c r="F343" s="84"/>
      <c r="G343" s="84">
        <f t="shared" si="34"/>
        <v>0</v>
      </c>
      <c r="H343" s="84">
        <v>286.79999999999995</v>
      </c>
      <c r="I343" s="84"/>
      <c r="J343" s="84">
        <f t="shared" si="35"/>
        <v>0</v>
      </c>
      <c r="K343" s="84">
        <v>9.9563800000000011</v>
      </c>
      <c r="L343" s="84"/>
      <c r="M343" s="84">
        <f t="shared" si="36"/>
        <v>0</v>
      </c>
      <c r="N343" s="84">
        <f>G343+J343+M343</f>
        <v>0</v>
      </c>
    </row>
    <row r="344" spans="1:18">
      <c r="A344" s="82"/>
      <c r="B344" s="97" t="s">
        <v>567</v>
      </c>
      <c r="C344" s="82" t="s">
        <v>1</v>
      </c>
      <c r="D344" s="82">
        <f>D343*1.03</f>
        <v>0.82400000000000007</v>
      </c>
      <c r="E344" s="84"/>
      <c r="F344" s="84"/>
      <c r="G344" s="84">
        <f t="shared" si="34"/>
        <v>0</v>
      </c>
      <c r="H344" s="84"/>
      <c r="I344" s="84"/>
      <c r="J344" s="84">
        <f t="shared" si="35"/>
        <v>0</v>
      </c>
      <c r="K344" s="84"/>
      <c r="L344" s="84"/>
      <c r="M344" s="84">
        <f t="shared" si="36"/>
        <v>0</v>
      </c>
      <c r="N344" s="84"/>
    </row>
    <row r="345" spans="1:18" ht="45">
      <c r="A345" s="82">
        <v>5</v>
      </c>
      <c r="B345" s="97" t="s">
        <v>107</v>
      </c>
      <c r="C345" s="82" t="s">
        <v>105</v>
      </c>
      <c r="D345" s="82">
        <v>16</v>
      </c>
      <c r="E345" s="84">
        <v>20.779999999999998</v>
      </c>
      <c r="F345" s="84"/>
      <c r="G345" s="84">
        <f t="shared" si="34"/>
        <v>0</v>
      </c>
      <c r="H345" s="84">
        <v>6.9420000000000002</v>
      </c>
      <c r="I345" s="84"/>
      <c r="J345" s="84">
        <f t="shared" si="35"/>
        <v>0</v>
      </c>
      <c r="K345" s="84">
        <v>1.48</v>
      </c>
      <c r="L345" s="84"/>
      <c r="M345" s="84">
        <f t="shared" si="36"/>
        <v>0</v>
      </c>
      <c r="N345" s="84">
        <f>G345+J345+M345</f>
        <v>0</v>
      </c>
    </row>
    <row r="346" spans="1:18">
      <c r="A346" s="82"/>
      <c r="B346" s="97" t="s">
        <v>529</v>
      </c>
      <c r="C346" s="82" t="s">
        <v>105</v>
      </c>
      <c r="D346" s="82">
        <f>D345*1.15</f>
        <v>18.399999999999999</v>
      </c>
      <c r="E346" s="84"/>
      <c r="F346" s="84"/>
      <c r="G346" s="84">
        <f t="shared" si="34"/>
        <v>0</v>
      </c>
      <c r="H346" s="84"/>
      <c r="I346" s="84"/>
      <c r="J346" s="84">
        <f t="shared" si="35"/>
        <v>0</v>
      </c>
      <c r="K346" s="84"/>
      <c r="L346" s="84"/>
      <c r="M346" s="84">
        <f t="shared" si="36"/>
        <v>0</v>
      </c>
      <c r="N346" s="84"/>
    </row>
    <row r="347" spans="1:18" ht="30">
      <c r="A347" s="82">
        <v>6</v>
      </c>
      <c r="B347" s="83" t="s">
        <v>177</v>
      </c>
      <c r="C347" s="82" t="s">
        <v>15</v>
      </c>
      <c r="D347" s="82">
        <v>1</v>
      </c>
      <c r="E347" s="84">
        <v>293.23200000000003</v>
      </c>
      <c r="F347" s="84"/>
      <c r="G347" s="84">
        <f t="shared" si="34"/>
        <v>0</v>
      </c>
      <c r="H347" s="84">
        <v>9.24</v>
      </c>
      <c r="I347" s="84"/>
      <c r="J347" s="84">
        <f t="shared" si="35"/>
        <v>0</v>
      </c>
      <c r="K347" s="84">
        <v>0.36</v>
      </c>
      <c r="L347" s="84"/>
      <c r="M347" s="84">
        <f t="shared" si="36"/>
        <v>0</v>
      </c>
      <c r="N347" s="84">
        <f>G347+J347+M347</f>
        <v>0</v>
      </c>
    </row>
    <row r="348" spans="1:18" s="64" customFormat="1" ht="30.75" customHeight="1">
      <c r="A348" s="94"/>
      <c r="B348" s="154" t="s">
        <v>111</v>
      </c>
      <c r="C348" s="92"/>
      <c r="D348" s="92"/>
      <c r="E348" s="92"/>
      <c r="F348" s="92"/>
      <c r="G348" s="84">
        <f t="shared" si="34"/>
        <v>0</v>
      </c>
      <c r="H348" s="92"/>
      <c r="I348" s="92"/>
      <c r="J348" s="84">
        <f t="shared" si="35"/>
        <v>0</v>
      </c>
      <c r="K348" s="92"/>
      <c r="L348" s="92"/>
      <c r="M348" s="84">
        <f t="shared" si="36"/>
        <v>0</v>
      </c>
      <c r="N348" s="92"/>
      <c r="O348" s="24"/>
      <c r="P348" s="24"/>
      <c r="Q348" s="24"/>
      <c r="R348" s="24"/>
    </row>
    <row r="349" spans="1:18" ht="30">
      <c r="A349" s="82">
        <v>1</v>
      </c>
      <c r="B349" s="97" t="s">
        <v>245</v>
      </c>
      <c r="C349" s="82" t="s">
        <v>105</v>
      </c>
      <c r="D349" s="82">
        <v>27</v>
      </c>
      <c r="E349" s="84">
        <v>0</v>
      </c>
      <c r="F349" s="84"/>
      <c r="G349" s="84">
        <f t="shared" si="34"/>
        <v>0</v>
      </c>
      <c r="H349" s="84">
        <v>88.043999999999983</v>
      </c>
      <c r="I349" s="84"/>
      <c r="J349" s="84">
        <f t="shared" si="35"/>
        <v>0</v>
      </c>
      <c r="K349" s="84">
        <v>54.932000000000009</v>
      </c>
      <c r="L349" s="84"/>
      <c r="M349" s="84">
        <f t="shared" si="36"/>
        <v>0</v>
      </c>
      <c r="N349" s="84">
        <f>G349+J349+M349</f>
        <v>0</v>
      </c>
    </row>
    <row r="350" spans="1:18" ht="30">
      <c r="A350" s="82">
        <v>2</v>
      </c>
      <c r="B350" s="97" t="s">
        <v>615</v>
      </c>
      <c r="C350" s="82" t="s">
        <v>105</v>
      </c>
      <c r="D350" s="82">
        <v>31</v>
      </c>
      <c r="E350" s="84">
        <v>159.65679999999998</v>
      </c>
      <c r="F350" s="84"/>
      <c r="G350" s="84">
        <f t="shared" si="34"/>
        <v>0</v>
      </c>
      <c r="H350" s="84">
        <v>48.06</v>
      </c>
      <c r="I350" s="84"/>
      <c r="J350" s="84">
        <f t="shared" si="35"/>
        <v>0</v>
      </c>
      <c r="K350" s="84">
        <v>4.9200000000000008</v>
      </c>
      <c r="L350" s="84"/>
      <c r="M350" s="84">
        <f t="shared" si="36"/>
        <v>0</v>
      </c>
      <c r="N350" s="84">
        <f>G350+J350+M350</f>
        <v>0</v>
      </c>
    </row>
    <row r="351" spans="1:18">
      <c r="A351" s="82"/>
      <c r="B351" s="97" t="s">
        <v>24</v>
      </c>
      <c r="C351" s="82" t="s">
        <v>105</v>
      </c>
      <c r="D351" s="82">
        <f>D350*1.015</f>
        <v>31.464999999999996</v>
      </c>
      <c r="E351" s="84"/>
      <c r="F351" s="84"/>
      <c r="G351" s="84">
        <f t="shared" si="34"/>
        <v>0</v>
      </c>
      <c r="H351" s="84"/>
      <c r="I351" s="84"/>
      <c r="J351" s="84">
        <f t="shared" si="35"/>
        <v>0</v>
      </c>
      <c r="K351" s="84"/>
      <c r="L351" s="84"/>
      <c r="M351" s="84">
        <f t="shared" si="36"/>
        <v>0</v>
      </c>
      <c r="N351" s="84"/>
    </row>
    <row r="352" spans="1:18">
      <c r="A352" s="82">
        <v>3</v>
      </c>
      <c r="B352" s="97" t="s">
        <v>244</v>
      </c>
      <c r="C352" s="82" t="s">
        <v>1</v>
      </c>
      <c r="D352" s="82">
        <v>1.8</v>
      </c>
      <c r="E352" s="84">
        <v>1632.73</v>
      </c>
      <c r="F352" s="84"/>
      <c r="G352" s="84">
        <f t="shared" si="34"/>
        <v>0</v>
      </c>
      <c r="H352" s="84">
        <v>286.8</v>
      </c>
      <c r="I352" s="84"/>
      <c r="J352" s="84">
        <f t="shared" si="35"/>
        <v>0</v>
      </c>
      <c r="K352" s="84">
        <v>9.9563799999999993</v>
      </c>
      <c r="L352" s="84"/>
      <c r="M352" s="84">
        <f t="shared" si="36"/>
        <v>0</v>
      </c>
      <c r="N352" s="84">
        <f>G352+J352+M352</f>
        <v>0</v>
      </c>
    </row>
    <row r="353" spans="1:18">
      <c r="A353" s="82"/>
      <c r="B353" s="97" t="s">
        <v>510</v>
      </c>
      <c r="C353" s="82" t="s">
        <v>1</v>
      </c>
      <c r="D353" s="82">
        <f>D352*1.03</f>
        <v>1.8540000000000001</v>
      </c>
      <c r="E353" s="84"/>
      <c r="F353" s="84"/>
      <c r="G353" s="84">
        <f t="shared" si="34"/>
        <v>0</v>
      </c>
      <c r="H353" s="84"/>
      <c r="I353" s="84"/>
      <c r="J353" s="84">
        <f t="shared" si="35"/>
        <v>0</v>
      </c>
      <c r="K353" s="84"/>
      <c r="L353" s="84"/>
      <c r="M353" s="84">
        <f t="shared" si="36"/>
        <v>0</v>
      </c>
      <c r="N353" s="84"/>
    </row>
    <row r="354" spans="1:18">
      <c r="A354" s="82">
        <v>4</v>
      </c>
      <c r="B354" s="97" t="s">
        <v>233</v>
      </c>
      <c r="C354" s="82" t="s">
        <v>1</v>
      </c>
      <c r="D354" s="82">
        <v>0.6</v>
      </c>
      <c r="E354" s="84">
        <v>1828.4299999999996</v>
      </c>
      <c r="F354" s="84"/>
      <c r="G354" s="84">
        <f t="shared" si="34"/>
        <v>0</v>
      </c>
      <c r="H354" s="84">
        <v>286.8</v>
      </c>
      <c r="I354" s="84"/>
      <c r="J354" s="84">
        <f t="shared" si="35"/>
        <v>0</v>
      </c>
      <c r="K354" s="84">
        <v>9.9563800000000011</v>
      </c>
      <c r="L354" s="84"/>
      <c r="M354" s="84">
        <f t="shared" si="36"/>
        <v>0</v>
      </c>
      <c r="N354" s="84">
        <f>G354+J354+M354</f>
        <v>0</v>
      </c>
    </row>
    <row r="355" spans="1:18">
      <c r="A355" s="82"/>
      <c r="B355" s="97" t="s">
        <v>567</v>
      </c>
      <c r="C355" s="82" t="s">
        <v>1</v>
      </c>
      <c r="D355" s="82">
        <f>D354*1.03</f>
        <v>0.61799999999999999</v>
      </c>
      <c r="E355" s="84"/>
      <c r="F355" s="84"/>
      <c r="G355" s="84">
        <f t="shared" si="34"/>
        <v>0</v>
      </c>
      <c r="H355" s="84"/>
      <c r="I355" s="84"/>
      <c r="J355" s="84">
        <f t="shared" si="35"/>
        <v>0</v>
      </c>
      <c r="K355" s="84"/>
      <c r="L355" s="84"/>
      <c r="M355" s="84">
        <f t="shared" si="36"/>
        <v>0</v>
      </c>
      <c r="N355" s="84"/>
    </row>
    <row r="356" spans="1:18" ht="45">
      <c r="A356" s="82">
        <v>5</v>
      </c>
      <c r="B356" s="97" t="s">
        <v>107</v>
      </c>
      <c r="C356" s="82" t="s">
        <v>105</v>
      </c>
      <c r="D356" s="82">
        <v>14</v>
      </c>
      <c r="E356" s="84">
        <v>20.779999999999998</v>
      </c>
      <c r="F356" s="84"/>
      <c r="G356" s="84">
        <f t="shared" si="34"/>
        <v>0</v>
      </c>
      <c r="H356" s="84">
        <v>6.9420000000000002</v>
      </c>
      <c r="I356" s="84"/>
      <c r="J356" s="84">
        <f t="shared" si="35"/>
        <v>0</v>
      </c>
      <c r="K356" s="84">
        <v>1.48</v>
      </c>
      <c r="L356" s="84"/>
      <c r="M356" s="84">
        <f t="shared" si="36"/>
        <v>0</v>
      </c>
      <c r="N356" s="84">
        <f>G356+J356+M356</f>
        <v>0</v>
      </c>
    </row>
    <row r="357" spans="1:18">
      <c r="A357" s="82"/>
      <c r="B357" s="97" t="s">
        <v>529</v>
      </c>
      <c r="C357" s="82" t="s">
        <v>105</v>
      </c>
      <c r="D357" s="82">
        <f>D356*1.15</f>
        <v>16.099999999999998</v>
      </c>
      <c r="E357" s="84"/>
      <c r="F357" s="84"/>
      <c r="G357" s="84">
        <f t="shared" si="34"/>
        <v>0</v>
      </c>
      <c r="H357" s="84"/>
      <c r="I357" s="84"/>
      <c r="J357" s="84">
        <f t="shared" si="35"/>
        <v>0</v>
      </c>
      <c r="K357" s="84"/>
      <c r="L357" s="84"/>
      <c r="M357" s="84">
        <f t="shared" si="36"/>
        <v>0</v>
      </c>
      <c r="N357" s="84"/>
    </row>
    <row r="358" spans="1:18" ht="30">
      <c r="A358" s="82">
        <v>6</v>
      </c>
      <c r="B358" s="83" t="s">
        <v>177</v>
      </c>
      <c r="C358" s="82" t="s">
        <v>15</v>
      </c>
      <c r="D358" s="82">
        <v>1</v>
      </c>
      <c r="E358" s="84">
        <v>293.23200000000003</v>
      </c>
      <c r="F358" s="84"/>
      <c r="G358" s="84">
        <f t="shared" si="34"/>
        <v>0</v>
      </c>
      <c r="H358" s="84">
        <v>9.24</v>
      </c>
      <c r="I358" s="84"/>
      <c r="J358" s="84">
        <f t="shared" si="35"/>
        <v>0</v>
      </c>
      <c r="K358" s="84">
        <v>0.36</v>
      </c>
      <c r="L358" s="84"/>
      <c r="M358" s="84">
        <f t="shared" si="36"/>
        <v>0</v>
      </c>
      <c r="N358" s="84">
        <f>G358+J358+M358</f>
        <v>0</v>
      </c>
    </row>
    <row r="359" spans="1:18" s="102" customFormat="1" ht="21.75" customHeight="1">
      <c r="A359" s="94"/>
      <c r="B359" s="153" t="s">
        <v>122</v>
      </c>
      <c r="C359" s="100"/>
      <c r="D359" s="101"/>
      <c r="E359" s="101"/>
      <c r="F359" s="101"/>
      <c r="G359" s="84">
        <f t="shared" si="34"/>
        <v>0</v>
      </c>
      <c r="H359" s="101"/>
      <c r="I359" s="101"/>
      <c r="J359" s="84">
        <f t="shared" si="35"/>
        <v>0</v>
      </c>
      <c r="K359" s="101"/>
      <c r="L359" s="101"/>
      <c r="M359" s="84">
        <f t="shared" si="36"/>
        <v>0</v>
      </c>
      <c r="N359" s="101"/>
      <c r="O359" s="24"/>
      <c r="P359" s="24"/>
      <c r="Q359" s="24"/>
      <c r="R359" s="24"/>
    </row>
    <row r="360" spans="1:18" s="85" customFormat="1" ht="39" customHeight="1">
      <c r="A360" s="82">
        <v>1</v>
      </c>
      <c r="B360" s="97" t="s">
        <v>139</v>
      </c>
      <c r="C360" s="82" t="s">
        <v>105</v>
      </c>
      <c r="D360" s="82">
        <v>950</v>
      </c>
      <c r="E360" s="84">
        <v>0</v>
      </c>
      <c r="F360" s="84"/>
      <c r="G360" s="84">
        <f t="shared" si="34"/>
        <v>0</v>
      </c>
      <c r="H360" s="84">
        <v>88.043999999999997</v>
      </c>
      <c r="I360" s="84"/>
      <c r="J360" s="84">
        <f t="shared" si="35"/>
        <v>0</v>
      </c>
      <c r="K360" s="84">
        <v>54.932000000000002</v>
      </c>
      <c r="L360" s="84"/>
      <c r="M360" s="84">
        <f t="shared" si="36"/>
        <v>0</v>
      </c>
      <c r="N360" s="84">
        <f>G360+J360+M360</f>
        <v>0</v>
      </c>
      <c r="O360" s="24"/>
      <c r="P360" s="24"/>
      <c r="Q360" s="24"/>
      <c r="R360" s="24"/>
    </row>
    <row r="361" spans="1:18" s="85" customFormat="1" ht="20.100000000000001" customHeight="1">
      <c r="A361" s="82">
        <v>2</v>
      </c>
      <c r="B361" s="97" t="s">
        <v>616</v>
      </c>
      <c r="C361" s="82" t="s">
        <v>105</v>
      </c>
      <c r="D361" s="82">
        <v>1200</v>
      </c>
      <c r="E361" s="84">
        <v>159.6568</v>
      </c>
      <c r="F361" s="84"/>
      <c r="G361" s="84">
        <f t="shared" si="34"/>
        <v>0</v>
      </c>
      <c r="H361" s="84">
        <v>48.06</v>
      </c>
      <c r="I361" s="84"/>
      <c r="J361" s="84">
        <f t="shared" si="35"/>
        <v>0</v>
      </c>
      <c r="K361" s="84">
        <v>4.92</v>
      </c>
      <c r="L361" s="84"/>
      <c r="M361" s="84">
        <f t="shared" si="36"/>
        <v>0</v>
      </c>
      <c r="N361" s="84">
        <f>G361+J361+M361</f>
        <v>0</v>
      </c>
      <c r="O361" s="24"/>
      <c r="P361" s="24"/>
      <c r="Q361" s="24"/>
      <c r="R361" s="24"/>
    </row>
    <row r="362" spans="1:18" s="85" customFormat="1" ht="20.100000000000001" customHeight="1">
      <c r="A362" s="82"/>
      <c r="B362" s="97" t="s">
        <v>24</v>
      </c>
      <c r="C362" s="82" t="s">
        <v>105</v>
      </c>
      <c r="D362" s="82">
        <f>D361*1.015</f>
        <v>1217.9999999999998</v>
      </c>
      <c r="E362" s="84"/>
      <c r="F362" s="84"/>
      <c r="G362" s="84">
        <f t="shared" si="34"/>
        <v>0</v>
      </c>
      <c r="H362" s="84"/>
      <c r="I362" s="84"/>
      <c r="J362" s="84">
        <f t="shared" si="35"/>
        <v>0</v>
      </c>
      <c r="K362" s="84"/>
      <c r="L362" s="84"/>
      <c r="M362" s="84">
        <f t="shared" si="36"/>
        <v>0</v>
      </c>
      <c r="N362" s="84"/>
      <c r="O362" s="24"/>
      <c r="P362" s="24"/>
      <c r="Q362" s="24"/>
      <c r="R362" s="24"/>
    </row>
    <row r="363" spans="1:18" s="85" customFormat="1" ht="20.100000000000001" customHeight="1">
      <c r="A363" s="82">
        <v>3</v>
      </c>
      <c r="B363" s="97" t="s">
        <v>244</v>
      </c>
      <c r="C363" s="82" t="s">
        <v>1</v>
      </c>
      <c r="D363" s="82">
        <v>61.8</v>
      </c>
      <c r="E363" s="84">
        <v>1632.73</v>
      </c>
      <c r="F363" s="84"/>
      <c r="G363" s="84">
        <f t="shared" si="34"/>
        <v>0</v>
      </c>
      <c r="H363" s="84">
        <v>286.79999999999995</v>
      </c>
      <c r="I363" s="84"/>
      <c r="J363" s="84">
        <f t="shared" si="35"/>
        <v>0</v>
      </c>
      <c r="K363" s="84">
        <v>9.9563799999999993</v>
      </c>
      <c r="L363" s="84"/>
      <c r="M363" s="84">
        <f t="shared" si="36"/>
        <v>0</v>
      </c>
      <c r="N363" s="84">
        <f>G363+J363+M363</f>
        <v>0</v>
      </c>
      <c r="O363" s="24"/>
      <c r="P363" s="24"/>
      <c r="Q363" s="24"/>
      <c r="R363" s="24"/>
    </row>
    <row r="364" spans="1:18" s="85" customFormat="1" ht="20.100000000000001" customHeight="1">
      <c r="A364" s="82"/>
      <c r="B364" s="97" t="s">
        <v>510</v>
      </c>
      <c r="C364" s="82" t="s">
        <v>1</v>
      </c>
      <c r="D364" s="82">
        <f>D363*1.03</f>
        <v>63.653999999999996</v>
      </c>
      <c r="E364" s="84"/>
      <c r="F364" s="84"/>
      <c r="G364" s="84">
        <f t="shared" si="34"/>
        <v>0</v>
      </c>
      <c r="H364" s="84"/>
      <c r="I364" s="84"/>
      <c r="J364" s="84">
        <f t="shared" si="35"/>
        <v>0</v>
      </c>
      <c r="K364" s="84"/>
      <c r="L364" s="84"/>
      <c r="M364" s="84">
        <f t="shared" si="36"/>
        <v>0</v>
      </c>
      <c r="N364" s="84"/>
      <c r="O364" s="24"/>
      <c r="P364" s="24"/>
      <c r="Q364" s="24"/>
      <c r="R364" s="24"/>
    </row>
    <row r="365" spans="1:18" s="85" customFormat="1" ht="20.100000000000001" customHeight="1">
      <c r="A365" s="82">
        <v>4</v>
      </c>
      <c r="B365" s="97" t="s">
        <v>233</v>
      </c>
      <c r="C365" s="82" t="s">
        <v>1</v>
      </c>
      <c r="D365" s="82">
        <v>24.42</v>
      </c>
      <c r="E365" s="84">
        <v>1828.4299999999998</v>
      </c>
      <c r="F365" s="84"/>
      <c r="G365" s="84">
        <f t="shared" si="34"/>
        <v>0</v>
      </c>
      <c r="H365" s="84">
        <v>286.8</v>
      </c>
      <c r="I365" s="84"/>
      <c r="J365" s="84">
        <f t="shared" si="35"/>
        <v>0</v>
      </c>
      <c r="K365" s="84">
        <v>9.9563800000000011</v>
      </c>
      <c r="L365" s="84"/>
      <c r="M365" s="84">
        <f t="shared" si="36"/>
        <v>0</v>
      </c>
      <c r="N365" s="84">
        <f>G365+J365+M365</f>
        <v>0</v>
      </c>
      <c r="O365" s="24"/>
      <c r="P365" s="24"/>
      <c r="Q365" s="24"/>
      <c r="R365" s="24"/>
    </row>
    <row r="366" spans="1:18" s="85" customFormat="1" ht="20.100000000000001" customHeight="1">
      <c r="A366" s="82"/>
      <c r="B366" s="97" t="s">
        <v>567</v>
      </c>
      <c r="C366" s="82" t="s">
        <v>1</v>
      </c>
      <c r="D366" s="82">
        <f>D365*1.03</f>
        <v>25.152600000000003</v>
      </c>
      <c r="E366" s="84"/>
      <c r="F366" s="84"/>
      <c r="G366" s="84">
        <f t="shared" si="34"/>
        <v>0</v>
      </c>
      <c r="H366" s="84"/>
      <c r="I366" s="84"/>
      <c r="J366" s="84">
        <f t="shared" si="35"/>
        <v>0</v>
      </c>
      <c r="K366" s="84"/>
      <c r="L366" s="84"/>
      <c r="M366" s="84">
        <f t="shared" si="36"/>
        <v>0</v>
      </c>
      <c r="N366" s="84"/>
      <c r="O366" s="24"/>
      <c r="P366" s="24"/>
      <c r="Q366" s="24"/>
      <c r="R366" s="24"/>
    </row>
    <row r="367" spans="1:18" s="85" customFormat="1" ht="39" customHeight="1">
      <c r="A367" s="82">
        <v>5</v>
      </c>
      <c r="B367" s="97" t="s">
        <v>107</v>
      </c>
      <c r="C367" s="82" t="s">
        <v>105</v>
      </c>
      <c r="D367" s="82">
        <v>450</v>
      </c>
      <c r="E367" s="84">
        <v>20.78</v>
      </c>
      <c r="F367" s="84"/>
      <c r="G367" s="84">
        <f t="shared" si="34"/>
        <v>0</v>
      </c>
      <c r="H367" s="84">
        <v>6.9420000000000002</v>
      </c>
      <c r="I367" s="84"/>
      <c r="J367" s="84">
        <f t="shared" si="35"/>
        <v>0</v>
      </c>
      <c r="K367" s="84">
        <v>1.48</v>
      </c>
      <c r="L367" s="84"/>
      <c r="M367" s="84">
        <f t="shared" si="36"/>
        <v>0</v>
      </c>
      <c r="N367" s="84">
        <f>G367+J367+M367</f>
        <v>0</v>
      </c>
      <c r="O367" s="24"/>
      <c r="P367" s="24"/>
      <c r="Q367" s="24"/>
      <c r="R367" s="24"/>
    </row>
    <row r="368" spans="1:18" s="85" customFormat="1">
      <c r="A368" s="82"/>
      <c r="B368" s="191" t="s">
        <v>529</v>
      </c>
      <c r="C368" s="82" t="s">
        <v>105</v>
      </c>
      <c r="D368" s="82">
        <f>D367*1.15</f>
        <v>517.5</v>
      </c>
      <c r="E368" s="84"/>
      <c r="F368" s="84"/>
      <c r="G368" s="84">
        <f t="shared" si="34"/>
        <v>0</v>
      </c>
      <c r="H368" s="84"/>
      <c r="I368" s="84"/>
      <c r="J368" s="84">
        <f t="shared" si="35"/>
        <v>0</v>
      </c>
      <c r="K368" s="84"/>
      <c r="L368" s="84"/>
      <c r="M368" s="84">
        <f t="shared" si="36"/>
        <v>0</v>
      </c>
      <c r="N368" s="84"/>
      <c r="O368" s="24"/>
      <c r="P368" s="24"/>
      <c r="Q368" s="24"/>
      <c r="R368" s="24"/>
    </row>
    <row r="369" spans="1:18" s="64" customFormat="1" ht="33" customHeight="1">
      <c r="A369" s="94"/>
      <c r="B369" s="154" t="s">
        <v>112</v>
      </c>
      <c r="C369" s="92"/>
      <c r="D369" s="92"/>
      <c r="E369" s="92"/>
      <c r="F369" s="92"/>
      <c r="G369" s="84">
        <f t="shared" si="34"/>
        <v>0</v>
      </c>
      <c r="H369" s="92"/>
      <c r="I369" s="92"/>
      <c r="J369" s="84">
        <f t="shared" si="35"/>
        <v>0</v>
      </c>
      <c r="K369" s="92"/>
      <c r="L369" s="92"/>
      <c r="M369" s="84">
        <f t="shared" si="36"/>
        <v>0</v>
      </c>
      <c r="N369" s="92"/>
      <c r="O369" s="24"/>
      <c r="P369" s="24"/>
      <c r="Q369" s="24"/>
      <c r="R369" s="24"/>
    </row>
    <row r="370" spans="1:18" ht="60">
      <c r="A370" s="82">
        <v>1</v>
      </c>
      <c r="B370" s="22" t="s">
        <v>246</v>
      </c>
      <c r="C370" s="82" t="s">
        <v>105</v>
      </c>
      <c r="D370" s="82">
        <v>511</v>
      </c>
      <c r="E370" s="84">
        <v>0</v>
      </c>
      <c r="F370" s="84"/>
      <c r="G370" s="84">
        <f t="shared" si="34"/>
        <v>0</v>
      </c>
      <c r="H370" s="84">
        <v>88.043999999999997</v>
      </c>
      <c r="I370" s="84"/>
      <c r="J370" s="84">
        <f t="shared" si="35"/>
        <v>0</v>
      </c>
      <c r="K370" s="84">
        <v>54.932000000000002</v>
      </c>
      <c r="L370" s="84"/>
      <c r="M370" s="84">
        <f t="shared" si="36"/>
        <v>0</v>
      </c>
      <c r="N370" s="84">
        <f>G370+J370+M370</f>
        <v>0</v>
      </c>
    </row>
    <row r="371" spans="1:18" ht="30">
      <c r="A371" s="82">
        <v>2</v>
      </c>
      <c r="B371" s="22" t="s">
        <v>113</v>
      </c>
      <c r="C371" s="82" t="s">
        <v>56</v>
      </c>
      <c r="D371" s="82">
        <v>1634</v>
      </c>
      <c r="E371" s="84">
        <v>1.8276000000000001</v>
      </c>
      <c r="F371" s="84"/>
      <c r="G371" s="84">
        <f t="shared" ref="G371:G380" si="37">D371*F371</f>
        <v>0</v>
      </c>
      <c r="H371" s="84">
        <v>5.3039999999999994</v>
      </c>
      <c r="I371" s="84"/>
      <c r="J371" s="84">
        <f t="shared" ref="J371:J380" si="38">D371*I371</f>
        <v>0</v>
      </c>
      <c r="K371" s="84">
        <v>1.1999999999999999E-3</v>
      </c>
      <c r="L371" s="84"/>
      <c r="M371" s="84">
        <f t="shared" ref="M371:M380" si="39">D371*L371</f>
        <v>0</v>
      </c>
      <c r="N371" s="84">
        <f>G371+J371+M371</f>
        <v>0</v>
      </c>
    </row>
    <row r="372" spans="1:18">
      <c r="A372" s="82"/>
      <c r="B372" s="22" t="s">
        <v>508</v>
      </c>
      <c r="C372" s="82" t="s">
        <v>493</v>
      </c>
      <c r="D372" s="82">
        <v>457.52</v>
      </c>
      <c r="E372" s="84"/>
      <c r="F372" s="84"/>
      <c r="G372" s="84">
        <f t="shared" si="37"/>
        <v>0</v>
      </c>
      <c r="H372" s="84"/>
      <c r="I372" s="84"/>
      <c r="J372" s="84">
        <f t="shared" si="38"/>
        <v>0</v>
      </c>
      <c r="K372" s="84"/>
      <c r="L372" s="84"/>
      <c r="M372" s="84">
        <f t="shared" si="39"/>
        <v>0</v>
      </c>
      <c r="N372" s="84"/>
    </row>
    <row r="373" spans="1:18" ht="30">
      <c r="A373" s="82">
        <v>3</v>
      </c>
      <c r="B373" s="83" t="s">
        <v>114</v>
      </c>
      <c r="C373" s="82" t="s">
        <v>105</v>
      </c>
      <c r="D373" s="82">
        <v>522</v>
      </c>
      <c r="E373" s="84">
        <v>199.50800000000001</v>
      </c>
      <c r="F373" s="84"/>
      <c r="G373" s="84">
        <f t="shared" si="37"/>
        <v>0</v>
      </c>
      <c r="H373" s="84">
        <v>93.09</v>
      </c>
      <c r="I373" s="84"/>
      <c r="J373" s="84">
        <f t="shared" si="38"/>
        <v>0</v>
      </c>
      <c r="K373" s="84">
        <v>127.20949999999999</v>
      </c>
      <c r="L373" s="84"/>
      <c r="M373" s="84">
        <f t="shared" si="39"/>
        <v>0</v>
      </c>
      <c r="N373" s="84">
        <f>G373+J373+M373</f>
        <v>0</v>
      </c>
    </row>
    <row r="374" spans="1:18">
      <c r="A374" s="82"/>
      <c r="B374" s="83" t="s">
        <v>478</v>
      </c>
      <c r="C374" s="82" t="s">
        <v>105</v>
      </c>
      <c r="D374" s="82">
        <v>730.67</v>
      </c>
      <c r="E374" s="84"/>
      <c r="F374" s="84"/>
      <c r="G374" s="84">
        <f t="shared" si="37"/>
        <v>0</v>
      </c>
      <c r="H374" s="84"/>
      <c r="I374" s="84"/>
      <c r="J374" s="84">
        <f t="shared" si="38"/>
        <v>0</v>
      </c>
      <c r="K374" s="84"/>
      <c r="L374" s="84"/>
      <c r="M374" s="84">
        <f t="shared" si="39"/>
        <v>0</v>
      </c>
      <c r="N374" s="84"/>
    </row>
    <row r="375" spans="1:18">
      <c r="A375" s="82"/>
      <c r="B375" s="83" t="s">
        <v>569</v>
      </c>
      <c r="C375" s="82" t="s">
        <v>1</v>
      </c>
      <c r="D375" s="82">
        <v>417.47</v>
      </c>
      <c r="E375" s="84"/>
      <c r="F375" s="84"/>
      <c r="G375" s="84">
        <f t="shared" si="37"/>
        <v>0</v>
      </c>
      <c r="H375" s="84"/>
      <c r="I375" s="84"/>
      <c r="J375" s="84">
        <f t="shared" si="38"/>
        <v>0</v>
      </c>
      <c r="K375" s="84"/>
      <c r="L375" s="84"/>
      <c r="M375" s="84">
        <f t="shared" si="39"/>
        <v>0</v>
      </c>
      <c r="N375" s="84"/>
    </row>
    <row r="376" spans="1:18">
      <c r="A376" s="82">
        <v>4</v>
      </c>
      <c r="B376" s="83" t="s">
        <v>244</v>
      </c>
      <c r="C376" s="82" t="s">
        <v>1</v>
      </c>
      <c r="D376" s="82">
        <v>22.3</v>
      </c>
      <c r="E376" s="84">
        <v>1632.73</v>
      </c>
      <c r="F376" s="84"/>
      <c r="G376" s="84">
        <f t="shared" si="37"/>
        <v>0</v>
      </c>
      <c r="H376" s="84">
        <v>286.8</v>
      </c>
      <c r="I376" s="84"/>
      <c r="J376" s="84">
        <f t="shared" si="38"/>
        <v>0</v>
      </c>
      <c r="K376" s="84">
        <v>9.9563799999999993</v>
      </c>
      <c r="L376" s="84"/>
      <c r="M376" s="84">
        <f t="shared" si="39"/>
        <v>0</v>
      </c>
      <c r="N376" s="84">
        <f>G376+J376+M376</f>
        <v>0</v>
      </c>
    </row>
    <row r="377" spans="1:18">
      <c r="A377" s="82"/>
      <c r="B377" s="97" t="s">
        <v>510</v>
      </c>
      <c r="C377" s="82" t="s">
        <v>1</v>
      </c>
      <c r="D377" s="82">
        <f>D376*1.03</f>
        <v>22.969000000000001</v>
      </c>
      <c r="E377" s="84"/>
      <c r="F377" s="84"/>
      <c r="G377" s="84">
        <f t="shared" si="37"/>
        <v>0</v>
      </c>
      <c r="H377" s="84"/>
      <c r="I377" s="84"/>
      <c r="J377" s="84">
        <f t="shared" si="38"/>
        <v>0</v>
      </c>
      <c r="K377" s="84"/>
      <c r="L377" s="84"/>
      <c r="M377" s="84">
        <f t="shared" si="39"/>
        <v>0</v>
      </c>
      <c r="N377" s="84"/>
    </row>
    <row r="378" spans="1:18">
      <c r="A378" s="82">
        <v>5</v>
      </c>
      <c r="B378" s="83" t="s">
        <v>233</v>
      </c>
      <c r="C378" s="82" t="s">
        <v>1</v>
      </c>
      <c r="D378" s="82">
        <v>8</v>
      </c>
      <c r="E378" s="84">
        <v>1828.43</v>
      </c>
      <c r="F378" s="84"/>
      <c r="G378" s="84">
        <f t="shared" si="37"/>
        <v>0</v>
      </c>
      <c r="H378" s="84">
        <v>286.79999999999995</v>
      </c>
      <c r="I378" s="84"/>
      <c r="J378" s="84">
        <f t="shared" si="38"/>
        <v>0</v>
      </c>
      <c r="K378" s="84">
        <v>9.9563800000000011</v>
      </c>
      <c r="L378" s="84"/>
      <c r="M378" s="84">
        <f t="shared" si="39"/>
        <v>0</v>
      </c>
      <c r="N378" s="84">
        <f>G378+J378+M378</f>
        <v>0</v>
      </c>
    </row>
    <row r="379" spans="1:18">
      <c r="A379" s="82"/>
      <c r="B379" s="97" t="s">
        <v>567</v>
      </c>
      <c r="C379" s="82" t="s">
        <v>1</v>
      </c>
      <c r="D379" s="82">
        <f>D378*1.03</f>
        <v>8.24</v>
      </c>
      <c r="E379" s="84"/>
      <c r="F379" s="84"/>
      <c r="G379" s="84">
        <f t="shared" si="37"/>
        <v>0</v>
      </c>
      <c r="H379" s="84"/>
      <c r="I379" s="84"/>
      <c r="J379" s="84">
        <f t="shared" si="38"/>
        <v>0</v>
      </c>
      <c r="K379" s="84"/>
      <c r="L379" s="84"/>
      <c r="M379" s="84">
        <f t="shared" si="39"/>
        <v>0</v>
      </c>
      <c r="N379" s="84"/>
    </row>
    <row r="380" spans="1:18" s="85" customFormat="1">
      <c r="A380" s="82">
        <v>6</v>
      </c>
      <c r="B380" s="83" t="s">
        <v>123</v>
      </c>
      <c r="C380" s="82" t="s">
        <v>105</v>
      </c>
      <c r="D380" s="82">
        <v>1.5</v>
      </c>
      <c r="E380" s="84">
        <v>4237.2881355932204</v>
      </c>
      <c r="F380" s="84"/>
      <c r="G380" s="84">
        <f t="shared" si="37"/>
        <v>0</v>
      </c>
      <c r="H380" s="84">
        <v>0</v>
      </c>
      <c r="I380" s="84"/>
      <c r="J380" s="84">
        <f t="shared" si="38"/>
        <v>0</v>
      </c>
      <c r="K380" s="84">
        <v>0</v>
      </c>
      <c r="L380" s="84"/>
      <c r="M380" s="84">
        <f t="shared" si="39"/>
        <v>0</v>
      </c>
      <c r="N380" s="84">
        <f>G380+J380+M380</f>
        <v>0</v>
      </c>
      <c r="O380" s="24"/>
      <c r="P380" s="24"/>
      <c r="Q380" s="24"/>
      <c r="R380" s="24"/>
    </row>
    <row r="381" spans="1:18" s="142" customFormat="1" ht="18">
      <c r="A381" s="140"/>
      <c r="B381" s="140" t="s">
        <v>124</v>
      </c>
      <c r="C381" s="140"/>
      <c r="D381" s="140"/>
      <c r="E381" s="140"/>
      <c r="F381" s="140"/>
      <c r="G381" s="141">
        <f>SUM(G306:G380)</f>
        <v>0</v>
      </c>
      <c r="H381" s="140"/>
      <c r="I381" s="140"/>
      <c r="J381" s="141">
        <f>SUM(J306:J380)</f>
        <v>0</v>
      </c>
      <c r="K381" s="140"/>
      <c r="L381" s="140"/>
      <c r="M381" s="141">
        <f t="shared" ref="M381:N381" si="40">SUM(M306:M380)</f>
        <v>0</v>
      </c>
      <c r="N381" s="141">
        <f t="shared" si="40"/>
        <v>0</v>
      </c>
    </row>
    <row r="382" spans="1:18" s="142" customFormat="1" ht="18">
      <c r="A382" s="140"/>
      <c r="B382" s="140" t="s">
        <v>133</v>
      </c>
      <c r="C382" s="159">
        <v>0.1</v>
      </c>
      <c r="D382" s="140"/>
      <c r="E382" s="140"/>
      <c r="F382" s="140"/>
      <c r="G382" s="140"/>
      <c r="H382" s="140"/>
      <c r="I382" s="140"/>
      <c r="J382" s="140"/>
      <c r="K382" s="140"/>
      <c r="L382" s="140"/>
      <c r="M382" s="140"/>
      <c r="N382" s="141">
        <f>N381*C382</f>
        <v>0</v>
      </c>
    </row>
    <row r="383" spans="1:18" s="142" customFormat="1" ht="18">
      <c r="A383" s="140"/>
      <c r="B383" s="140" t="s">
        <v>124</v>
      </c>
      <c r="C383" s="140"/>
      <c r="D383" s="140"/>
      <c r="E383" s="140"/>
      <c r="F383" s="140"/>
      <c r="G383" s="140"/>
      <c r="H383" s="140"/>
      <c r="I383" s="140"/>
      <c r="J383" s="140"/>
      <c r="K383" s="140"/>
      <c r="L383" s="140"/>
      <c r="M383" s="140"/>
      <c r="N383" s="141">
        <f>N381+N382</f>
        <v>0</v>
      </c>
    </row>
    <row r="384" spans="1:18" s="88" customFormat="1" ht="18">
      <c r="A384" s="140"/>
      <c r="B384" s="140" t="s">
        <v>134</v>
      </c>
      <c r="C384" s="159">
        <v>0.08</v>
      </c>
      <c r="D384" s="140"/>
      <c r="E384" s="140"/>
      <c r="F384" s="140"/>
      <c r="G384" s="140"/>
      <c r="H384" s="140"/>
      <c r="I384" s="140"/>
      <c r="J384" s="86"/>
      <c r="K384" s="86"/>
      <c r="L384" s="86"/>
      <c r="M384" s="86"/>
      <c r="N384" s="87">
        <f>N383*C384</f>
        <v>0</v>
      </c>
    </row>
    <row r="385" spans="1:18" s="152" customFormat="1" ht="17.25">
      <c r="A385" s="150"/>
      <c r="B385" s="150" t="s">
        <v>196</v>
      </c>
      <c r="C385" s="150"/>
      <c r="D385" s="150"/>
      <c r="E385" s="150"/>
      <c r="F385" s="150"/>
      <c r="G385" s="150"/>
      <c r="H385" s="150"/>
      <c r="I385" s="150"/>
      <c r="J385" s="150"/>
      <c r="K385" s="150"/>
      <c r="L385" s="150"/>
      <c r="M385" s="150"/>
      <c r="N385" s="151">
        <f>N383+N384</f>
        <v>0</v>
      </c>
    </row>
    <row r="386" spans="1:18" s="44" customFormat="1">
      <c r="A386" s="489" t="s">
        <v>145</v>
      </c>
      <c r="B386" s="489"/>
      <c r="C386" s="489"/>
      <c r="D386" s="489"/>
      <c r="E386" s="489"/>
      <c r="F386" s="489"/>
      <c r="G386" s="489"/>
      <c r="H386" s="489"/>
      <c r="I386" s="489"/>
      <c r="J386" s="489"/>
      <c r="K386" s="489"/>
      <c r="L386" s="489"/>
      <c r="M386" s="489"/>
      <c r="N386" s="490"/>
    </row>
    <row r="387" spans="1:18" s="64" customFormat="1">
      <c r="A387" s="195"/>
      <c r="B387" s="195" t="s">
        <v>75</v>
      </c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</row>
    <row r="388" spans="1:18">
      <c r="A388" s="105">
        <v>1</v>
      </c>
      <c r="B388" s="333" t="s">
        <v>859</v>
      </c>
      <c r="C388" s="334" t="s">
        <v>76</v>
      </c>
      <c r="D388" s="335">
        <v>20</v>
      </c>
      <c r="E388" s="135">
        <v>9.1448</v>
      </c>
      <c r="F388" s="135"/>
      <c r="G388" s="135">
        <f>D388*F388</f>
        <v>0</v>
      </c>
      <c r="H388" s="135">
        <v>1.0580000000000001</v>
      </c>
      <c r="I388" s="135"/>
      <c r="J388" s="135">
        <f>D388*I388</f>
        <v>0</v>
      </c>
      <c r="K388" s="135">
        <v>1.2800000000000001E-2</v>
      </c>
      <c r="L388" s="135"/>
      <c r="M388" s="135">
        <f>D388*L388</f>
        <v>0</v>
      </c>
      <c r="N388" s="135">
        <f>G388+J388+M388</f>
        <v>0</v>
      </c>
    </row>
    <row r="389" spans="1:18">
      <c r="A389" s="105"/>
      <c r="B389" s="411" t="s">
        <v>862</v>
      </c>
      <c r="C389" s="334" t="s">
        <v>76</v>
      </c>
      <c r="D389" s="149">
        <f>D388*1.02</f>
        <v>20.399999999999999</v>
      </c>
      <c r="E389" s="135"/>
      <c r="F389" s="135"/>
      <c r="G389" s="135">
        <f t="shared" ref="G389:G419" si="41">D389*F389</f>
        <v>0</v>
      </c>
      <c r="H389" s="135"/>
      <c r="I389" s="135"/>
      <c r="J389" s="135">
        <f t="shared" ref="J389:J419" si="42">D389*I389</f>
        <v>0</v>
      </c>
      <c r="K389" s="135"/>
      <c r="L389" s="135"/>
      <c r="M389" s="135">
        <f t="shared" ref="M389:M419" si="43">D389*L389</f>
        <v>0</v>
      </c>
      <c r="N389" s="135"/>
    </row>
    <row r="390" spans="1:18">
      <c r="A390" s="105">
        <v>2</v>
      </c>
      <c r="B390" s="333" t="s">
        <v>860</v>
      </c>
      <c r="C390" s="334" t="s">
        <v>76</v>
      </c>
      <c r="D390" s="335">
        <v>250</v>
      </c>
      <c r="E390" s="135">
        <v>2.3515999999999999</v>
      </c>
      <c r="F390" s="135"/>
      <c r="G390" s="135">
        <f t="shared" si="41"/>
        <v>0</v>
      </c>
      <c r="H390" s="135">
        <v>0.82799999999999985</v>
      </c>
      <c r="I390" s="135"/>
      <c r="J390" s="135">
        <f t="shared" si="42"/>
        <v>0</v>
      </c>
      <c r="K390" s="135">
        <v>1.2800000000000001E-2</v>
      </c>
      <c r="L390" s="135"/>
      <c r="M390" s="135">
        <f t="shared" si="43"/>
        <v>0</v>
      </c>
      <c r="N390" s="135">
        <f>G390+J390+M390</f>
        <v>0</v>
      </c>
    </row>
    <row r="391" spans="1:18">
      <c r="A391" s="105"/>
      <c r="B391" s="411" t="s">
        <v>863</v>
      </c>
      <c r="C391" s="334" t="s">
        <v>76</v>
      </c>
      <c r="D391" s="149">
        <f>D390*1.02</f>
        <v>255</v>
      </c>
      <c r="E391" s="135"/>
      <c r="F391" s="135"/>
      <c r="G391" s="135">
        <f t="shared" si="41"/>
        <v>0</v>
      </c>
      <c r="H391" s="135"/>
      <c r="I391" s="135"/>
      <c r="J391" s="135">
        <f t="shared" si="42"/>
        <v>0</v>
      </c>
      <c r="K391" s="135"/>
      <c r="L391" s="135"/>
      <c r="M391" s="135">
        <f t="shared" si="43"/>
        <v>0</v>
      </c>
      <c r="N391" s="135"/>
    </row>
    <row r="392" spans="1:18">
      <c r="A392" s="105">
        <v>3</v>
      </c>
      <c r="B392" s="333" t="s">
        <v>861</v>
      </c>
      <c r="C392" s="334" t="s">
        <v>76</v>
      </c>
      <c r="D392" s="335">
        <v>200</v>
      </c>
      <c r="E392" s="135">
        <v>1.4390000000000001</v>
      </c>
      <c r="F392" s="135"/>
      <c r="G392" s="135">
        <f t="shared" si="41"/>
        <v>0</v>
      </c>
      <c r="H392" s="135">
        <v>0.73599999999999999</v>
      </c>
      <c r="I392" s="135"/>
      <c r="J392" s="135">
        <f t="shared" si="42"/>
        <v>0</v>
      </c>
      <c r="K392" s="135">
        <v>6.4000000000000003E-3</v>
      </c>
      <c r="L392" s="135"/>
      <c r="M392" s="135">
        <f t="shared" si="43"/>
        <v>0</v>
      </c>
      <c r="N392" s="135">
        <f>G392+J392+M392</f>
        <v>0</v>
      </c>
    </row>
    <row r="393" spans="1:18">
      <c r="A393" s="105"/>
      <c r="B393" s="411" t="s">
        <v>864</v>
      </c>
      <c r="C393" s="334" t="s">
        <v>76</v>
      </c>
      <c r="D393" s="149">
        <f>200*1.02</f>
        <v>204</v>
      </c>
      <c r="E393" s="135"/>
      <c r="F393" s="135"/>
      <c r="G393" s="135">
        <f t="shared" si="41"/>
        <v>0</v>
      </c>
      <c r="H393" s="135"/>
      <c r="I393" s="135"/>
      <c r="J393" s="135">
        <f t="shared" si="42"/>
        <v>0</v>
      </c>
      <c r="K393" s="135"/>
      <c r="L393" s="135"/>
      <c r="M393" s="135">
        <f t="shared" si="43"/>
        <v>0</v>
      </c>
      <c r="N393" s="135"/>
    </row>
    <row r="394" spans="1:18">
      <c r="A394" s="105">
        <v>4</v>
      </c>
      <c r="B394" s="336" t="s">
        <v>858</v>
      </c>
      <c r="C394" s="337" t="s">
        <v>76</v>
      </c>
      <c r="D394" s="338">
        <v>100</v>
      </c>
      <c r="E394" s="135">
        <v>1.3241000000000001</v>
      </c>
      <c r="F394" s="135"/>
      <c r="G394" s="135">
        <f t="shared" si="41"/>
        <v>0</v>
      </c>
      <c r="H394" s="135">
        <v>0.87399999999999989</v>
      </c>
      <c r="I394" s="135"/>
      <c r="J394" s="135">
        <f t="shared" si="42"/>
        <v>0</v>
      </c>
      <c r="K394" s="135">
        <v>0</v>
      </c>
      <c r="L394" s="135"/>
      <c r="M394" s="135">
        <f t="shared" si="43"/>
        <v>0</v>
      </c>
      <c r="N394" s="135">
        <f>G394+J394+M394</f>
        <v>0</v>
      </c>
    </row>
    <row r="395" spans="1:18">
      <c r="A395" s="105"/>
      <c r="B395" s="412" t="s">
        <v>865</v>
      </c>
      <c r="C395" s="337" t="s">
        <v>76</v>
      </c>
      <c r="D395" s="410">
        <f>D394*1.03</f>
        <v>103</v>
      </c>
      <c r="E395" s="135"/>
      <c r="F395" s="135"/>
      <c r="G395" s="135">
        <f t="shared" si="41"/>
        <v>0</v>
      </c>
      <c r="H395" s="135"/>
      <c r="I395" s="135"/>
      <c r="J395" s="135">
        <f t="shared" si="42"/>
        <v>0</v>
      </c>
      <c r="K395" s="135"/>
      <c r="L395" s="135"/>
      <c r="M395" s="135">
        <f t="shared" si="43"/>
        <v>0</v>
      </c>
      <c r="N395" s="135"/>
    </row>
    <row r="396" spans="1:18" s="64" customFormat="1">
      <c r="A396" s="103"/>
      <c r="B396" s="195" t="s">
        <v>820</v>
      </c>
      <c r="C396" s="103"/>
      <c r="D396" s="103"/>
      <c r="E396" s="367"/>
      <c r="F396" s="367"/>
      <c r="G396" s="135">
        <f t="shared" si="41"/>
        <v>0</v>
      </c>
      <c r="H396" s="367"/>
      <c r="I396" s="367"/>
      <c r="J396" s="135">
        <f t="shared" si="42"/>
        <v>0</v>
      </c>
      <c r="K396" s="367"/>
      <c r="L396" s="367"/>
      <c r="M396" s="135">
        <f t="shared" si="43"/>
        <v>0</v>
      </c>
      <c r="N396" s="367">
        <f>G396+J396+M396</f>
        <v>0</v>
      </c>
      <c r="O396" s="24"/>
      <c r="P396" s="24"/>
      <c r="Q396" s="24"/>
      <c r="R396" s="24"/>
    </row>
    <row r="397" spans="1:18" ht="27">
      <c r="A397" s="105">
        <v>5</v>
      </c>
      <c r="B397" s="339" t="s">
        <v>845</v>
      </c>
      <c r="C397" s="334" t="s">
        <v>78</v>
      </c>
      <c r="D397" s="335">
        <v>1</v>
      </c>
      <c r="E397" s="135">
        <v>93.4</v>
      </c>
      <c r="F397" s="135"/>
      <c r="G397" s="135">
        <f t="shared" si="41"/>
        <v>0</v>
      </c>
      <c r="H397" s="135">
        <v>12</v>
      </c>
      <c r="I397" s="135"/>
      <c r="J397" s="135">
        <f t="shared" si="42"/>
        <v>0</v>
      </c>
      <c r="K397" s="135">
        <v>2.72</v>
      </c>
      <c r="L397" s="135"/>
      <c r="M397" s="135">
        <f t="shared" si="43"/>
        <v>0</v>
      </c>
      <c r="N397" s="135">
        <f>G397+J397+M397</f>
        <v>0</v>
      </c>
    </row>
    <row r="398" spans="1:18">
      <c r="A398" s="105">
        <v>6</v>
      </c>
      <c r="B398" s="333" t="s">
        <v>846</v>
      </c>
      <c r="C398" s="334" t="s">
        <v>76</v>
      </c>
      <c r="D398" s="335">
        <v>3</v>
      </c>
      <c r="E398" s="135">
        <v>1.2349999999999999</v>
      </c>
      <c r="F398" s="135"/>
      <c r="G398" s="135">
        <f t="shared" si="41"/>
        <v>0</v>
      </c>
      <c r="H398" s="135">
        <v>0.73599999999999988</v>
      </c>
      <c r="I398" s="135"/>
      <c r="J398" s="135">
        <f t="shared" si="42"/>
        <v>0</v>
      </c>
      <c r="K398" s="135">
        <v>6.4000000000000003E-3</v>
      </c>
      <c r="L398" s="135"/>
      <c r="M398" s="135">
        <f t="shared" si="43"/>
        <v>0</v>
      </c>
      <c r="N398" s="135">
        <f>G398+J398+M398</f>
        <v>0</v>
      </c>
    </row>
    <row r="399" spans="1:18">
      <c r="A399" s="105"/>
      <c r="B399" s="411" t="s">
        <v>866</v>
      </c>
      <c r="C399" s="334" t="s">
        <v>76</v>
      </c>
      <c r="D399" s="149">
        <f>D398*1.02</f>
        <v>3.06</v>
      </c>
      <c r="E399" s="135"/>
      <c r="F399" s="135"/>
      <c r="G399" s="135">
        <f t="shared" si="41"/>
        <v>0</v>
      </c>
      <c r="H399" s="135"/>
      <c r="I399" s="135"/>
      <c r="J399" s="135">
        <f t="shared" si="42"/>
        <v>0</v>
      </c>
      <c r="K399" s="135"/>
      <c r="L399" s="135"/>
      <c r="M399" s="135">
        <f t="shared" si="43"/>
        <v>0</v>
      </c>
      <c r="N399" s="135"/>
    </row>
    <row r="400" spans="1:18">
      <c r="A400" s="105">
        <v>7</v>
      </c>
      <c r="B400" s="333" t="s">
        <v>847</v>
      </c>
      <c r="C400" s="334" t="s">
        <v>777</v>
      </c>
      <c r="D400" s="335">
        <v>11</v>
      </c>
      <c r="E400" s="135">
        <v>1.2711864406779663</v>
      </c>
      <c r="F400" s="135"/>
      <c r="G400" s="135">
        <f t="shared" si="41"/>
        <v>0</v>
      </c>
      <c r="H400" s="135">
        <v>0</v>
      </c>
      <c r="I400" s="135"/>
      <c r="J400" s="135">
        <f t="shared" si="42"/>
        <v>0</v>
      </c>
      <c r="K400" s="135">
        <v>0</v>
      </c>
      <c r="L400" s="135"/>
      <c r="M400" s="135">
        <f t="shared" si="43"/>
        <v>0</v>
      </c>
      <c r="N400" s="135">
        <f t="shared" ref="N400:N416" si="44">G400+J400+M400</f>
        <v>0</v>
      </c>
    </row>
    <row r="401" spans="1:18">
      <c r="A401" s="105">
        <v>8</v>
      </c>
      <c r="B401" s="340" t="s">
        <v>848</v>
      </c>
      <c r="C401" s="334" t="s">
        <v>37</v>
      </c>
      <c r="D401" s="335">
        <v>4</v>
      </c>
      <c r="E401" s="135">
        <v>7.48</v>
      </c>
      <c r="F401" s="135"/>
      <c r="G401" s="135">
        <f t="shared" si="41"/>
        <v>0</v>
      </c>
      <c r="H401" s="135">
        <v>1.2000000000000002</v>
      </c>
      <c r="I401" s="135"/>
      <c r="J401" s="135">
        <f t="shared" si="42"/>
        <v>0</v>
      </c>
      <c r="K401" s="135">
        <v>0</v>
      </c>
      <c r="L401" s="135"/>
      <c r="M401" s="135">
        <f t="shared" si="43"/>
        <v>0</v>
      </c>
      <c r="N401" s="135">
        <f t="shared" si="44"/>
        <v>0</v>
      </c>
    </row>
    <row r="402" spans="1:18">
      <c r="A402" s="105">
        <v>9</v>
      </c>
      <c r="B402" s="340" t="s">
        <v>351</v>
      </c>
      <c r="C402" s="334" t="s">
        <v>37</v>
      </c>
      <c r="D402" s="335">
        <v>7</v>
      </c>
      <c r="E402" s="135">
        <v>7.4799999999999995</v>
      </c>
      <c r="F402" s="135"/>
      <c r="G402" s="135">
        <f t="shared" si="41"/>
        <v>0</v>
      </c>
      <c r="H402" s="135">
        <v>1.2</v>
      </c>
      <c r="I402" s="135"/>
      <c r="J402" s="135">
        <f t="shared" si="42"/>
        <v>0</v>
      </c>
      <c r="K402" s="135">
        <v>0</v>
      </c>
      <c r="L402" s="135"/>
      <c r="M402" s="135">
        <f t="shared" si="43"/>
        <v>0</v>
      </c>
      <c r="N402" s="135">
        <f t="shared" si="44"/>
        <v>0</v>
      </c>
    </row>
    <row r="403" spans="1:18" ht="27">
      <c r="A403" s="105">
        <v>10</v>
      </c>
      <c r="B403" s="340" t="s">
        <v>797</v>
      </c>
      <c r="C403" s="334" t="s">
        <v>37</v>
      </c>
      <c r="D403" s="335">
        <v>1</v>
      </c>
      <c r="E403" s="135">
        <v>28.540000000000003</v>
      </c>
      <c r="F403" s="135"/>
      <c r="G403" s="135">
        <f t="shared" si="41"/>
        <v>0</v>
      </c>
      <c r="H403" s="135">
        <v>6</v>
      </c>
      <c r="I403" s="135"/>
      <c r="J403" s="135">
        <f t="shared" si="42"/>
        <v>0</v>
      </c>
      <c r="K403" s="135">
        <v>0</v>
      </c>
      <c r="L403" s="135"/>
      <c r="M403" s="135">
        <f t="shared" si="43"/>
        <v>0</v>
      </c>
      <c r="N403" s="135">
        <f t="shared" si="44"/>
        <v>0</v>
      </c>
    </row>
    <row r="404" spans="1:18" s="64" customFormat="1">
      <c r="A404" s="103"/>
      <c r="B404" s="195" t="s">
        <v>116</v>
      </c>
      <c r="C404" s="103"/>
      <c r="D404" s="103"/>
      <c r="E404" s="367"/>
      <c r="F404" s="367"/>
      <c r="G404" s="135">
        <f t="shared" si="41"/>
        <v>0</v>
      </c>
      <c r="H404" s="367"/>
      <c r="I404" s="367"/>
      <c r="J404" s="135">
        <f t="shared" si="42"/>
        <v>0</v>
      </c>
      <c r="K404" s="367"/>
      <c r="L404" s="367"/>
      <c r="M404" s="135">
        <f t="shared" si="43"/>
        <v>0</v>
      </c>
      <c r="N404" s="367">
        <f t="shared" si="44"/>
        <v>0</v>
      </c>
      <c r="O404" s="24"/>
      <c r="P404" s="24"/>
      <c r="Q404" s="24"/>
      <c r="R404" s="24"/>
    </row>
    <row r="405" spans="1:18">
      <c r="A405" s="105">
        <v>11</v>
      </c>
      <c r="B405" s="339" t="s">
        <v>849</v>
      </c>
      <c r="C405" s="337" t="s">
        <v>37</v>
      </c>
      <c r="D405" s="335">
        <v>8</v>
      </c>
      <c r="E405" s="135">
        <v>78.430000000000007</v>
      </c>
      <c r="F405" s="135"/>
      <c r="G405" s="135">
        <f t="shared" si="41"/>
        <v>0</v>
      </c>
      <c r="H405" s="135">
        <v>6.18</v>
      </c>
      <c r="I405" s="135"/>
      <c r="J405" s="135">
        <f t="shared" si="42"/>
        <v>0</v>
      </c>
      <c r="K405" s="135">
        <v>2.3359999999999999</v>
      </c>
      <c r="L405" s="135"/>
      <c r="M405" s="135">
        <f t="shared" si="43"/>
        <v>0</v>
      </c>
      <c r="N405" s="135">
        <f t="shared" si="44"/>
        <v>0</v>
      </c>
    </row>
    <row r="406" spans="1:18">
      <c r="A406" s="105">
        <v>12</v>
      </c>
      <c r="B406" s="339" t="s">
        <v>850</v>
      </c>
      <c r="C406" s="337" t="s">
        <v>37</v>
      </c>
      <c r="D406" s="335">
        <v>16</v>
      </c>
      <c r="E406" s="135">
        <v>57.28</v>
      </c>
      <c r="F406" s="135"/>
      <c r="G406" s="135">
        <f t="shared" si="41"/>
        <v>0</v>
      </c>
      <c r="H406" s="135">
        <v>6.18</v>
      </c>
      <c r="I406" s="135"/>
      <c r="J406" s="135">
        <f t="shared" si="42"/>
        <v>0</v>
      </c>
      <c r="K406" s="135">
        <v>2.3359999999999999</v>
      </c>
      <c r="L406" s="135"/>
      <c r="M406" s="135">
        <f t="shared" si="43"/>
        <v>0</v>
      </c>
      <c r="N406" s="135">
        <f t="shared" si="44"/>
        <v>0</v>
      </c>
    </row>
    <row r="407" spans="1:18">
      <c r="A407" s="105">
        <v>13</v>
      </c>
      <c r="B407" s="339" t="s">
        <v>851</v>
      </c>
      <c r="C407" s="337" t="s">
        <v>37</v>
      </c>
      <c r="D407" s="335">
        <v>4</v>
      </c>
      <c r="E407" s="135">
        <v>35.246305084745764</v>
      </c>
      <c r="F407" s="135"/>
      <c r="G407" s="135">
        <f t="shared" si="41"/>
        <v>0</v>
      </c>
      <c r="H407" s="135">
        <v>3.66</v>
      </c>
      <c r="I407" s="135"/>
      <c r="J407" s="135">
        <f t="shared" si="42"/>
        <v>0</v>
      </c>
      <c r="K407" s="135">
        <v>0.98</v>
      </c>
      <c r="L407" s="135"/>
      <c r="M407" s="135">
        <f t="shared" si="43"/>
        <v>0</v>
      </c>
      <c r="N407" s="135">
        <f t="shared" si="44"/>
        <v>0</v>
      </c>
    </row>
    <row r="408" spans="1:18" s="64" customFormat="1">
      <c r="A408" s="103"/>
      <c r="B408" s="195" t="s">
        <v>821</v>
      </c>
      <c r="C408" s="103"/>
      <c r="D408" s="103"/>
      <c r="E408" s="367"/>
      <c r="F408" s="367"/>
      <c r="G408" s="135">
        <f t="shared" si="41"/>
        <v>0</v>
      </c>
      <c r="H408" s="367"/>
      <c r="I408" s="367"/>
      <c r="J408" s="135">
        <f t="shared" si="42"/>
        <v>0</v>
      </c>
      <c r="K408" s="367"/>
      <c r="L408" s="367"/>
      <c r="M408" s="135">
        <f t="shared" si="43"/>
        <v>0</v>
      </c>
      <c r="N408" s="367">
        <f t="shared" si="44"/>
        <v>0</v>
      </c>
      <c r="O408" s="24"/>
      <c r="P408" s="24"/>
      <c r="Q408" s="24"/>
      <c r="R408" s="24"/>
    </row>
    <row r="409" spans="1:18">
      <c r="A409" s="105">
        <v>14</v>
      </c>
      <c r="B409" s="340" t="s">
        <v>852</v>
      </c>
      <c r="C409" s="108" t="s">
        <v>37</v>
      </c>
      <c r="D409" s="341">
        <v>3</v>
      </c>
      <c r="E409" s="135">
        <v>5.362000000000001</v>
      </c>
      <c r="F409" s="135"/>
      <c r="G409" s="135">
        <f t="shared" si="41"/>
        <v>0</v>
      </c>
      <c r="H409" s="135">
        <v>4.08</v>
      </c>
      <c r="I409" s="135"/>
      <c r="J409" s="135">
        <f t="shared" si="42"/>
        <v>0</v>
      </c>
      <c r="K409" s="135">
        <v>4.4000000000000004E-2</v>
      </c>
      <c r="L409" s="135"/>
      <c r="M409" s="135">
        <f t="shared" si="43"/>
        <v>0</v>
      </c>
      <c r="N409" s="135">
        <f t="shared" si="44"/>
        <v>0</v>
      </c>
    </row>
    <row r="410" spans="1:18">
      <c r="A410" s="105">
        <v>15</v>
      </c>
      <c r="B410" s="340" t="s">
        <v>853</v>
      </c>
      <c r="C410" s="108" t="s">
        <v>37</v>
      </c>
      <c r="D410" s="341">
        <v>4</v>
      </c>
      <c r="E410" s="135">
        <v>7.5620000000000003</v>
      </c>
      <c r="F410" s="135"/>
      <c r="G410" s="135">
        <f t="shared" si="41"/>
        <v>0</v>
      </c>
      <c r="H410" s="135">
        <v>4.08</v>
      </c>
      <c r="I410" s="135"/>
      <c r="J410" s="135">
        <f t="shared" si="42"/>
        <v>0</v>
      </c>
      <c r="K410" s="135">
        <v>4.4000000000000004E-2</v>
      </c>
      <c r="L410" s="135"/>
      <c r="M410" s="135">
        <f t="shared" si="43"/>
        <v>0</v>
      </c>
      <c r="N410" s="135">
        <f t="shared" si="44"/>
        <v>0</v>
      </c>
    </row>
    <row r="411" spans="1:18">
      <c r="A411" s="105">
        <v>16</v>
      </c>
      <c r="B411" s="340" t="s">
        <v>854</v>
      </c>
      <c r="C411" s="108" t="s">
        <v>37</v>
      </c>
      <c r="D411" s="341">
        <v>32</v>
      </c>
      <c r="E411" s="135">
        <v>9.2748000000000008</v>
      </c>
      <c r="F411" s="135"/>
      <c r="G411" s="135">
        <f t="shared" si="41"/>
        <v>0</v>
      </c>
      <c r="H411" s="135">
        <v>2.04</v>
      </c>
      <c r="I411" s="135"/>
      <c r="J411" s="135">
        <f t="shared" si="42"/>
        <v>0</v>
      </c>
      <c r="K411" s="135">
        <v>4.5199999999999997E-2</v>
      </c>
      <c r="L411" s="135"/>
      <c r="M411" s="135">
        <f t="shared" si="43"/>
        <v>0</v>
      </c>
      <c r="N411" s="135">
        <f t="shared" si="44"/>
        <v>0</v>
      </c>
    </row>
    <row r="412" spans="1:18">
      <c r="A412" s="105">
        <v>17</v>
      </c>
      <c r="B412" s="66" t="s">
        <v>855</v>
      </c>
      <c r="C412" s="109" t="s">
        <v>37</v>
      </c>
      <c r="D412" s="342">
        <v>8</v>
      </c>
      <c r="E412" s="135">
        <v>20.3748</v>
      </c>
      <c r="F412" s="135"/>
      <c r="G412" s="135">
        <f t="shared" si="41"/>
        <v>0</v>
      </c>
      <c r="H412" s="135">
        <v>2.04</v>
      </c>
      <c r="I412" s="135"/>
      <c r="J412" s="135">
        <f t="shared" si="42"/>
        <v>0</v>
      </c>
      <c r="K412" s="135">
        <v>4.5199999999999997E-2</v>
      </c>
      <c r="L412" s="135"/>
      <c r="M412" s="135">
        <f t="shared" si="43"/>
        <v>0</v>
      </c>
      <c r="N412" s="135">
        <f t="shared" si="44"/>
        <v>0</v>
      </c>
    </row>
    <row r="413" spans="1:18">
      <c r="A413" s="105">
        <v>18</v>
      </c>
      <c r="B413" s="343" t="s">
        <v>856</v>
      </c>
      <c r="C413" s="109" t="s">
        <v>37</v>
      </c>
      <c r="D413" s="342">
        <v>1</v>
      </c>
      <c r="E413" s="135">
        <v>131.18</v>
      </c>
      <c r="F413" s="135"/>
      <c r="G413" s="135">
        <f t="shared" si="41"/>
        <v>0</v>
      </c>
      <c r="H413" s="135">
        <v>42</v>
      </c>
      <c r="I413" s="135"/>
      <c r="J413" s="135">
        <f t="shared" si="42"/>
        <v>0</v>
      </c>
      <c r="K413" s="135">
        <v>0</v>
      </c>
      <c r="L413" s="135"/>
      <c r="M413" s="135">
        <f t="shared" si="43"/>
        <v>0</v>
      </c>
      <c r="N413" s="135">
        <f t="shared" si="44"/>
        <v>0</v>
      </c>
    </row>
    <row r="414" spans="1:18" s="64" customFormat="1">
      <c r="A414" s="103"/>
      <c r="B414" s="195" t="s">
        <v>822</v>
      </c>
      <c r="C414" s="103"/>
      <c r="D414" s="103"/>
      <c r="E414" s="367"/>
      <c r="F414" s="367"/>
      <c r="G414" s="135">
        <f t="shared" si="41"/>
        <v>0</v>
      </c>
      <c r="H414" s="367"/>
      <c r="I414" s="367"/>
      <c r="J414" s="135">
        <f t="shared" si="42"/>
        <v>0</v>
      </c>
      <c r="K414" s="367"/>
      <c r="L414" s="367"/>
      <c r="M414" s="135">
        <f t="shared" si="43"/>
        <v>0</v>
      </c>
      <c r="N414" s="367">
        <f t="shared" si="44"/>
        <v>0</v>
      </c>
      <c r="O414" s="24"/>
      <c r="P414" s="24"/>
      <c r="Q414" s="24"/>
      <c r="R414" s="24"/>
    </row>
    <row r="415" spans="1:18">
      <c r="A415" s="413">
        <v>19</v>
      </c>
      <c r="B415" s="340" t="s">
        <v>857</v>
      </c>
      <c r="C415" s="334" t="s">
        <v>37</v>
      </c>
      <c r="D415" s="335">
        <v>20</v>
      </c>
      <c r="E415" s="135">
        <v>2.1155999999999997</v>
      </c>
      <c r="F415" s="135"/>
      <c r="G415" s="135">
        <f t="shared" si="41"/>
        <v>0</v>
      </c>
      <c r="H415" s="135">
        <v>2.1</v>
      </c>
      <c r="I415" s="135"/>
      <c r="J415" s="135">
        <f t="shared" si="42"/>
        <v>0</v>
      </c>
      <c r="K415" s="135">
        <v>4.0399999999999998E-2</v>
      </c>
      <c r="L415" s="135"/>
      <c r="M415" s="135">
        <f t="shared" si="43"/>
        <v>0</v>
      </c>
      <c r="N415" s="135">
        <f t="shared" si="44"/>
        <v>0</v>
      </c>
    </row>
    <row r="416" spans="1:18" ht="27">
      <c r="A416" s="413">
        <v>20</v>
      </c>
      <c r="B416" s="333" t="s">
        <v>967</v>
      </c>
      <c r="C416" s="334" t="s">
        <v>76</v>
      </c>
      <c r="D416" s="335">
        <v>150</v>
      </c>
      <c r="E416" s="135">
        <v>0.37930000000000003</v>
      </c>
      <c r="F416" s="135"/>
      <c r="G416" s="135">
        <f t="shared" si="41"/>
        <v>0</v>
      </c>
      <c r="H416" s="135">
        <v>0.69</v>
      </c>
      <c r="I416" s="135"/>
      <c r="J416" s="135">
        <f t="shared" si="42"/>
        <v>0</v>
      </c>
      <c r="K416" s="135">
        <v>6.8000000000000005E-3</v>
      </c>
      <c r="L416" s="135"/>
      <c r="M416" s="135">
        <f t="shared" si="43"/>
        <v>0</v>
      </c>
      <c r="N416" s="135">
        <f t="shared" si="44"/>
        <v>0</v>
      </c>
    </row>
    <row r="417" spans="1:18" ht="27">
      <c r="A417" s="413"/>
      <c r="B417" s="411" t="s">
        <v>968</v>
      </c>
      <c r="C417" s="334" t="s">
        <v>76</v>
      </c>
      <c r="D417" s="149">
        <f>D416*1.01</f>
        <v>151.5</v>
      </c>
      <c r="E417" s="135"/>
      <c r="F417" s="135"/>
      <c r="G417" s="135">
        <f t="shared" si="41"/>
        <v>0</v>
      </c>
      <c r="H417" s="135"/>
      <c r="I417" s="135"/>
      <c r="J417" s="135">
        <f t="shared" si="42"/>
        <v>0</v>
      </c>
      <c r="K417" s="135"/>
      <c r="L417" s="135"/>
      <c r="M417" s="135">
        <f t="shared" si="43"/>
        <v>0</v>
      </c>
      <c r="N417" s="135"/>
    </row>
    <row r="418" spans="1:18" ht="27">
      <c r="A418" s="413">
        <v>21</v>
      </c>
      <c r="B418" s="333" t="s">
        <v>969</v>
      </c>
      <c r="C418" s="334" t="s">
        <v>76</v>
      </c>
      <c r="D418" s="335">
        <v>200</v>
      </c>
      <c r="E418" s="135">
        <v>0.56110000000000004</v>
      </c>
      <c r="F418" s="135"/>
      <c r="G418" s="135">
        <f t="shared" si="41"/>
        <v>0</v>
      </c>
      <c r="H418" s="135">
        <v>0.69</v>
      </c>
      <c r="I418" s="135"/>
      <c r="J418" s="135">
        <f t="shared" si="42"/>
        <v>0</v>
      </c>
      <c r="K418" s="135">
        <v>6.8000000000000005E-3</v>
      </c>
      <c r="L418" s="135"/>
      <c r="M418" s="135">
        <f t="shared" si="43"/>
        <v>0</v>
      </c>
      <c r="N418" s="135">
        <f>G418+J418+M418</f>
        <v>0</v>
      </c>
    </row>
    <row r="419" spans="1:18" ht="27">
      <c r="A419" s="413"/>
      <c r="B419" s="333" t="s">
        <v>970</v>
      </c>
      <c r="C419" s="334" t="s">
        <v>76</v>
      </c>
      <c r="D419" s="149">
        <f>D418*1.01</f>
        <v>202</v>
      </c>
      <c r="E419" s="135"/>
      <c r="F419" s="135"/>
      <c r="G419" s="135">
        <f t="shared" si="41"/>
        <v>0</v>
      </c>
      <c r="H419" s="135"/>
      <c r="I419" s="135"/>
      <c r="J419" s="135">
        <f t="shared" si="42"/>
        <v>0</v>
      </c>
      <c r="K419" s="135"/>
      <c r="L419" s="135"/>
      <c r="M419" s="135">
        <f t="shared" si="43"/>
        <v>0</v>
      </c>
      <c r="N419" s="135"/>
    </row>
    <row r="420" spans="1:18" s="142" customFormat="1" ht="18">
      <c r="A420" s="140"/>
      <c r="B420" s="86" t="s">
        <v>124</v>
      </c>
      <c r="C420" s="140"/>
      <c r="D420" s="140"/>
      <c r="E420" s="140"/>
      <c r="F420" s="140"/>
      <c r="G420" s="141">
        <f>SUM(G388:G419)</f>
        <v>0</v>
      </c>
      <c r="H420" s="140"/>
      <c r="I420" s="140"/>
      <c r="J420" s="141">
        <f>SUM(J388:J419)</f>
        <v>0</v>
      </c>
      <c r="K420" s="140"/>
      <c r="L420" s="140"/>
      <c r="M420" s="141">
        <f t="shared" ref="M420:N420" si="45">SUM(M388:M419)</f>
        <v>0</v>
      </c>
      <c r="N420" s="141">
        <f t="shared" si="45"/>
        <v>0</v>
      </c>
    </row>
    <row r="421" spans="1:18" s="142" customFormat="1" ht="36">
      <c r="A421" s="140"/>
      <c r="B421" s="86" t="s">
        <v>188</v>
      </c>
      <c r="C421" s="159">
        <v>0.75</v>
      </c>
      <c r="D421" s="140"/>
      <c r="E421" s="140"/>
      <c r="F421" s="140"/>
      <c r="G421" s="140"/>
      <c r="H421" s="140"/>
      <c r="I421" s="140"/>
      <c r="J421" s="140"/>
      <c r="K421" s="140"/>
      <c r="L421" s="140"/>
      <c r="M421" s="140"/>
      <c r="N421" s="141">
        <f>J420*C421</f>
        <v>0</v>
      </c>
    </row>
    <row r="422" spans="1:18" s="142" customFormat="1" ht="18">
      <c r="A422" s="140"/>
      <c r="B422" s="86" t="s">
        <v>124</v>
      </c>
      <c r="C422" s="140"/>
      <c r="D422" s="140"/>
      <c r="E422" s="140"/>
      <c r="F422" s="140"/>
      <c r="G422" s="140"/>
      <c r="H422" s="140"/>
      <c r="I422" s="140"/>
      <c r="J422" s="140"/>
      <c r="K422" s="140"/>
      <c r="L422" s="140"/>
      <c r="M422" s="140"/>
      <c r="N422" s="141">
        <f>N420+N421</f>
        <v>0</v>
      </c>
    </row>
    <row r="423" spans="1:18" s="142" customFormat="1" ht="18">
      <c r="A423" s="140"/>
      <c r="B423" s="86" t="s">
        <v>134</v>
      </c>
      <c r="C423" s="159">
        <v>0.08</v>
      </c>
      <c r="D423" s="140"/>
      <c r="E423" s="140"/>
      <c r="F423" s="140"/>
      <c r="G423" s="140"/>
      <c r="H423" s="140"/>
      <c r="I423" s="140"/>
      <c r="J423" s="140"/>
      <c r="K423" s="140"/>
      <c r="L423" s="140"/>
      <c r="M423" s="140"/>
      <c r="N423" s="141">
        <f>N422*C423</f>
        <v>0</v>
      </c>
    </row>
    <row r="424" spans="1:18" s="152" customFormat="1" ht="17.25">
      <c r="A424" s="150"/>
      <c r="B424" s="150" t="s">
        <v>806</v>
      </c>
      <c r="C424" s="150"/>
      <c r="D424" s="150"/>
      <c r="E424" s="150"/>
      <c r="F424" s="150"/>
      <c r="G424" s="150"/>
      <c r="H424" s="150"/>
      <c r="I424" s="150"/>
      <c r="J424" s="150"/>
      <c r="K424" s="150"/>
      <c r="L424" s="150"/>
      <c r="M424" s="150"/>
      <c r="N424" s="151">
        <f>N422+N423</f>
        <v>0</v>
      </c>
    </row>
    <row r="425" spans="1:18" s="360" customFormat="1" ht="17.25">
      <c r="A425" s="507" t="s">
        <v>824</v>
      </c>
      <c r="B425" s="507"/>
      <c r="C425" s="507"/>
      <c r="D425" s="507"/>
      <c r="E425" s="507"/>
      <c r="F425" s="507"/>
      <c r="G425" s="507"/>
      <c r="H425" s="507"/>
      <c r="I425" s="507"/>
      <c r="J425" s="507"/>
      <c r="K425" s="507"/>
      <c r="L425" s="507"/>
      <c r="M425" s="507"/>
      <c r="N425" s="507"/>
    </row>
    <row r="426" spans="1:18" s="360" customFormat="1" ht="17.25">
      <c r="A426" s="364"/>
      <c r="B426" s="362" t="s">
        <v>156</v>
      </c>
      <c r="C426" s="362"/>
      <c r="D426" s="362"/>
      <c r="E426" s="362"/>
      <c r="F426" s="362"/>
      <c r="G426" s="362"/>
      <c r="H426" s="362"/>
      <c r="I426" s="362"/>
      <c r="J426" s="362"/>
      <c r="K426" s="362"/>
      <c r="L426" s="362"/>
      <c r="M426" s="362"/>
      <c r="N426" s="362"/>
    </row>
    <row r="427" spans="1:18" s="162" customFormat="1" ht="33">
      <c r="A427" s="348">
        <v>1</v>
      </c>
      <c r="B427" s="349" t="s">
        <v>157</v>
      </c>
      <c r="C427" s="344" t="s">
        <v>96</v>
      </c>
      <c r="D427" s="346">
        <v>18.91</v>
      </c>
      <c r="E427" s="346">
        <v>184.16839999999996</v>
      </c>
      <c r="F427" s="346"/>
      <c r="G427" s="346">
        <f>D427*F427</f>
        <v>0</v>
      </c>
      <c r="H427" s="346">
        <v>79.800000000000011</v>
      </c>
      <c r="I427" s="346"/>
      <c r="J427" s="346">
        <f>D427*I427</f>
        <v>0</v>
      </c>
      <c r="K427" s="346">
        <v>13.44</v>
      </c>
      <c r="L427" s="346"/>
      <c r="M427" s="346">
        <f>D427*L427</f>
        <v>0</v>
      </c>
      <c r="N427" s="346">
        <f>G427+J427+M427</f>
        <v>0</v>
      </c>
      <c r="O427" s="449"/>
      <c r="P427" s="451"/>
      <c r="Q427" s="451"/>
      <c r="R427" s="451"/>
    </row>
    <row r="428" spans="1:18" s="162" customFormat="1" ht="17.25">
      <c r="A428" s="348"/>
      <c r="B428" s="350" t="s">
        <v>502</v>
      </c>
      <c r="C428" s="344" t="s">
        <v>96</v>
      </c>
      <c r="D428" s="346">
        <f>D427*1.015</f>
        <v>19.193649999999998</v>
      </c>
      <c r="E428" s="346"/>
      <c r="F428" s="346"/>
      <c r="G428" s="346">
        <f t="shared" ref="G428:G491" si="46">D428*F428</f>
        <v>0</v>
      </c>
      <c r="H428" s="346"/>
      <c r="I428" s="346"/>
      <c r="J428" s="346">
        <f t="shared" ref="J428:J491" si="47">D428*I428</f>
        <v>0</v>
      </c>
      <c r="K428" s="346"/>
      <c r="L428" s="346"/>
      <c r="M428" s="346">
        <f t="shared" ref="M428:M491" si="48">D428*L428</f>
        <v>0</v>
      </c>
      <c r="N428" s="346"/>
      <c r="O428" s="449"/>
      <c r="P428" s="451"/>
      <c r="Q428" s="451"/>
      <c r="R428" s="451"/>
    </row>
    <row r="429" spans="1:18" s="162" customFormat="1" ht="17.25">
      <c r="A429" s="348">
        <v>2</v>
      </c>
      <c r="B429" s="351" t="s">
        <v>381</v>
      </c>
      <c r="C429" s="344" t="s">
        <v>1</v>
      </c>
      <c r="D429" s="346">
        <f>(700.31+729.49+87.54+262.62+233.44)/1000</f>
        <v>2.0134000000000003</v>
      </c>
      <c r="E429" s="346">
        <v>1632.73</v>
      </c>
      <c r="F429" s="346"/>
      <c r="G429" s="346">
        <f t="shared" si="46"/>
        <v>0</v>
      </c>
      <c r="H429" s="346">
        <v>286.79999999999995</v>
      </c>
      <c r="I429" s="346"/>
      <c r="J429" s="346">
        <f t="shared" si="47"/>
        <v>0</v>
      </c>
      <c r="K429" s="346">
        <v>9.9563799999999993</v>
      </c>
      <c r="L429" s="346"/>
      <c r="M429" s="346">
        <f t="shared" si="48"/>
        <v>0</v>
      </c>
      <c r="N429" s="346">
        <f t="shared" ref="N429:N449" si="49">G429+J429+M429</f>
        <v>0</v>
      </c>
      <c r="O429" s="449"/>
      <c r="P429" s="451"/>
      <c r="Q429" s="451"/>
      <c r="R429" s="451"/>
    </row>
    <row r="430" spans="1:18" s="162" customFormat="1" ht="17.25">
      <c r="A430" s="348"/>
      <c r="B430" s="351" t="s">
        <v>570</v>
      </c>
      <c r="C430" s="344" t="s">
        <v>1</v>
      </c>
      <c r="D430" s="346">
        <f>D429*1.03</f>
        <v>2.0738020000000001</v>
      </c>
      <c r="E430" s="346"/>
      <c r="F430" s="346"/>
      <c r="G430" s="346">
        <f t="shared" si="46"/>
        <v>0</v>
      </c>
      <c r="H430" s="346"/>
      <c r="I430" s="346"/>
      <c r="J430" s="346">
        <f t="shared" si="47"/>
        <v>0</v>
      </c>
      <c r="K430" s="346"/>
      <c r="L430" s="346"/>
      <c r="M430" s="346">
        <f t="shared" si="48"/>
        <v>0</v>
      </c>
      <c r="N430" s="346"/>
      <c r="O430" s="449"/>
      <c r="P430" s="451"/>
      <c r="Q430" s="451"/>
      <c r="R430" s="451"/>
    </row>
    <row r="431" spans="1:18" s="162" customFormat="1" ht="17.25">
      <c r="A431" s="348">
        <v>3</v>
      </c>
      <c r="B431" s="351" t="s">
        <v>382</v>
      </c>
      <c r="C431" s="344" t="s">
        <v>1</v>
      </c>
      <c r="D431" s="346">
        <f>(273.12+240.85+45.3+135.9+90.6)/1000</f>
        <v>0.78576999999999997</v>
      </c>
      <c r="E431" s="346">
        <v>1828.4300000000003</v>
      </c>
      <c r="F431" s="346"/>
      <c r="G431" s="346">
        <f t="shared" si="46"/>
        <v>0</v>
      </c>
      <c r="H431" s="346">
        <v>286.79999999999995</v>
      </c>
      <c r="I431" s="346"/>
      <c r="J431" s="346">
        <f t="shared" si="47"/>
        <v>0</v>
      </c>
      <c r="K431" s="346">
        <v>9.9563799999999993</v>
      </c>
      <c r="L431" s="346"/>
      <c r="M431" s="346">
        <f t="shared" si="48"/>
        <v>0</v>
      </c>
      <c r="N431" s="346">
        <f t="shared" si="49"/>
        <v>0</v>
      </c>
      <c r="O431" s="449"/>
      <c r="P431" s="451"/>
      <c r="Q431" s="451"/>
      <c r="R431" s="451"/>
    </row>
    <row r="432" spans="1:18" s="162" customFormat="1" ht="17.25">
      <c r="A432" s="348"/>
      <c r="B432" s="351" t="s">
        <v>571</v>
      </c>
      <c r="C432" s="344" t="s">
        <v>1</v>
      </c>
      <c r="D432" s="346">
        <f>D431*1.03</f>
        <v>0.80934309999999998</v>
      </c>
      <c r="E432" s="346"/>
      <c r="F432" s="346"/>
      <c r="G432" s="346">
        <f t="shared" si="46"/>
        <v>0</v>
      </c>
      <c r="H432" s="346"/>
      <c r="I432" s="346"/>
      <c r="J432" s="346">
        <f t="shared" si="47"/>
        <v>0</v>
      </c>
      <c r="K432" s="346"/>
      <c r="L432" s="346"/>
      <c r="M432" s="346">
        <f t="shared" si="48"/>
        <v>0</v>
      </c>
      <c r="N432" s="346">
        <f t="shared" si="49"/>
        <v>0</v>
      </c>
      <c r="O432" s="449"/>
      <c r="P432" s="451"/>
      <c r="Q432" s="451"/>
      <c r="R432" s="451"/>
    </row>
    <row r="433" spans="1:18" s="162" customFormat="1" ht="33">
      <c r="A433" s="348">
        <v>4</v>
      </c>
      <c r="B433" s="349" t="s">
        <v>158</v>
      </c>
      <c r="C433" s="344" t="s">
        <v>96</v>
      </c>
      <c r="D433" s="346">
        <v>6.31</v>
      </c>
      <c r="E433" s="346">
        <v>169.65400000000002</v>
      </c>
      <c r="F433" s="346"/>
      <c r="G433" s="346">
        <f t="shared" si="46"/>
        <v>0</v>
      </c>
      <c r="H433" s="346">
        <v>88.2</v>
      </c>
      <c r="I433" s="346"/>
      <c r="J433" s="346">
        <f t="shared" si="47"/>
        <v>0</v>
      </c>
      <c r="K433" s="346">
        <v>4.84</v>
      </c>
      <c r="L433" s="346"/>
      <c r="M433" s="346">
        <f t="shared" si="48"/>
        <v>0</v>
      </c>
      <c r="N433" s="346">
        <f t="shared" si="49"/>
        <v>0</v>
      </c>
      <c r="O433" s="449"/>
      <c r="P433" s="451"/>
      <c r="Q433" s="451"/>
      <c r="R433" s="451"/>
    </row>
    <row r="434" spans="1:18" s="162" customFormat="1" ht="17.25">
      <c r="A434" s="348"/>
      <c r="B434" s="350" t="s">
        <v>502</v>
      </c>
      <c r="C434" s="344" t="s">
        <v>96</v>
      </c>
      <c r="D434" s="346">
        <f>D433</f>
        <v>6.31</v>
      </c>
      <c r="E434" s="346"/>
      <c r="F434" s="346"/>
      <c r="G434" s="346">
        <f t="shared" si="46"/>
        <v>0</v>
      </c>
      <c r="H434" s="346"/>
      <c r="I434" s="346"/>
      <c r="J434" s="346">
        <f t="shared" si="47"/>
        <v>0</v>
      </c>
      <c r="K434" s="346"/>
      <c r="L434" s="346"/>
      <c r="M434" s="346">
        <f t="shared" si="48"/>
        <v>0</v>
      </c>
      <c r="N434" s="346"/>
      <c r="O434" s="449"/>
      <c r="P434" s="451"/>
      <c r="Q434" s="451"/>
      <c r="R434" s="451"/>
    </row>
    <row r="435" spans="1:18" s="162" customFormat="1" ht="17.25">
      <c r="A435" s="348">
        <v>5</v>
      </c>
      <c r="B435" s="351" t="s">
        <v>381</v>
      </c>
      <c r="C435" s="344" t="s">
        <v>1</v>
      </c>
      <c r="D435" s="346">
        <f>(445.39+197.88)/1000</f>
        <v>0.64327000000000001</v>
      </c>
      <c r="E435" s="346">
        <v>1632.7299999999998</v>
      </c>
      <c r="F435" s="346"/>
      <c r="G435" s="346">
        <f t="shared" si="46"/>
        <v>0</v>
      </c>
      <c r="H435" s="346">
        <v>286.8</v>
      </c>
      <c r="I435" s="346"/>
      <c r="J435" s="346">
        <f t="shared" si="47"/>
        <v>0</v>
      </c>
      <c r="K435" s="346">
        <v>9.9563800000000011</v>
      </c>
      <c r="L435" s="346"/>
      <c r="M435" s="346">
        <f t="shared" si="48"/>
        <v>0</v>
      </c>
      <c r="N435" s="346">
        <f t="shared" si="49"/>
        <v>0</v>
      </c>
      <c r="O435" s="449"/>
      <c r="P435" s="451"/>
      <c r="Q435" s="451"/>
      <c r="R435" s="451"/>
    </row>
    <row r="436" spans="1:18" s="162" customFormat="1" ht="17.25">
      <c r="A436" s="348"/>
      <c r="B436" s="351" t="s">
        <v>570</v>
      </c>
      <c r="C436" s="344" t="s">
        <v>1</v>
      </c>
      <c r="D436" s="346">
        <f>D435*1.03</f>
        <v>0.66256809999999999</v>
      </c>
      <c r="E436" s="346"/>
      <c r="F436" s="346"/>
      <c r="G436" s="346">
        <f t="shared" si="46"/>
        <v>0</v>
      </c>
      <c r="H436" s="346"/>
      <c r="I436" s="346"/>
      <c r="J436" s="346">
        <f t="shared" si="47"/>
        <v>0</v>
      </c>
      <c r="K436" s="346"/>
      <c r="L436" s="346"/>
      <c r="M436" s="346">
        <f t="shared" si="48"/>
        <v>0</v>
      </c>
      <c r="N436" s="346"/>
      <c r="O436" s="449"/>
      <c r="P436" s="451"/>
      <c r="Q436" s="451"/>
      <c r="R436" s="451"/>
    </row>
    <row r="437" spans="1:18" s="162" customFormat="1" ht="17.25">
      <c r="A437" s="348">
        <v>6</v>
      </c>
      <c r="B437" s="351" t="s">
        <v>382</v>
      </c>
      <c r="C437" s="344" t="s">
        <v>1</v>
      </c>
      <c r="D437" s="346">
        <f>(160.36+82.86)/1000</f>
        <v>0.24322000000000002</v>
      </c>
      <c r="E437" s="346">
        <v>1828.43</v>
      </c>
      <c r="F437" s="346"/>
      <c r="G437" s="346">
        <f t="shared" si="46"/>
        <v>0</v>
      </c>
      <c r="H437" s="346">
        <v>286.79999999999995</v>
      </c>
      <c r="I437" s="346"/>
      <c r="J437" s="346">
        <f t="shared" si="47"/>
        <v>0</v>
      </c>
      <c r="K437" s="346">
        <v>9.9563800000000011</v>
      </c>
      <c r="L437" s="346"/>
      <c r="M437" s="346">
        <f t="shared" si="48"/>
        <v>0</v>
      </c>
      <c r="N437" s="346">
        <f t="shared" si="49"/>
        <v>0</v>
      </c>
      <c r="O437" s="449"/>
      <c r="P437" s="451"/>
      <c r="Q437" s="451"/>
      <c r="R437" s="451"/>
    </row>
    <row r="438" spans="1:18" s="162" customFormat="1" ht="17.25">
      <c r="A438" s="348"/>
      <c r="B438" s="351" t="s">
        <v>571</v>
      </c>
      <c r="C438" s="344" t="s">
        <v>1</v>
      </c>
      <c r="D438" s="346">
        <f>D437*1.03</f>
        <v>0.25051660000000003</v>
      </c>
      <c r="E438" s="346"/>
      <c r="F438" s="346"/>
      <c r="G438" s="346">
        <f t="shared" si="46"/>
        <v>0</v>
      </c>
      <c r="H438" s="346"/>
      <c r="I438" s="346"/>
      <c r="J438" s="346">
        <f t="shared" si="47"/>
        <v>0</v>
      </c>
      <c r="K438" s="346"/>
      <c r="L438" s="346"/>
      <c r="M438" s="346">
        <f t="shared" si="48"/>
        <v>0</v>
      </c>
      <c r="N438" s="346"/>
      <c r="O438" s="449"/>
      <c r="P438" s="451"/>
      <c r="Q438" s="451"/>
      <c r="R438" s="451"/>
    </row>
    <row r="439" spans="1:18" s="162" customFormat="1" ht="17.25">
      <c r="A439" s="348">
        <v>7</v>
      </c>
      <c r="B439" s="349" t="s">
        <v>159</v>
      </c>
      <c r="C439" s="344" t="s">
        <v>96</v>
      </c>
      <c r="D439" s="346">
        <v>16.920000000000002</v>
      </c>
      <c r="E439" s="346">
        <v>152.27780000000001</v>
      </c>
      <c r="F439" s="346"/>
      <c r="G439" s="346">
        <f t="shared" si="46"/>
        <v>0</v>
      </c>
      <c r="H439" s="346">
        <v>50.4</v>
      </c>
      <c r="I439" s="346"/>
      <c r="J439" s="346">
        <f t="shared" si="47"/>
        <v>0</v>
      </c>
      <c r="K439" s="346">
        <v>3.24</v>
      </c>
      <c r="L439" s="346"/>
      <c r="M439" s="346">
        <f t="shared" si="48"/>
        <v>0</v>
      </c>
      <c r="N439" s="346">
        <f t="shared" si="49"/>
        <v>0</v>
      </c>
      <c r="O439" s="449"/>
      <c r="P439" s="451"/>
      <c r="Q439" s="451"/>
      <c r="R439" s="451"/>
    </row>
    <row r="440" spans="1:18" s="162" customFormat="1" ht="17.25">
      <c r="A440" s="348"/>
      <c r="B440" s="350" t="s">
        <v>502</v>
      </c>
      <c r="C440" s="344" t="s">
        <v>96</v>
      </c>
      <c r="D440" s="346">
        <f>D439*1.015</f>
        <v>17.1738</v>
      </c>
      <c r="E440" s="346"/>
      <c r="F440" s="346"/>
      <c r="G440" s="346">
        <f t="shared" si="46"/>
        <v>0</v>
      </c>
      <c r="H440" s="346"/>
      <c r="I440" s="346"/>
      <c r="J440" s="346">
        <f t="shared" si="47"/>
        <v>0</v>
      </c>
      <c r="K440" s="346"/>
      <c r="L440" s="346"/>
      <c r="M440" s="346">
        <f t="shared" si="48"/>
        <v>0</v>
      </c>
      <c r="N440" s="346"/>
      <c r="O440" s="449"/>
      <c r="P440" s="451"/>
      <c r="Q440" s="451"/>
      <c r="R440" s="451"/>
    </row>
    <row r="441" spans="1:18" s="162" customFormat="1" ht="17.25">
      <c r="A441" s="348">
        <v>8</v>
      </c>
      <c r="B441" s="351" t="s">
        <v>381</v>
      </c>
      <c r="C441" s="344" t="s">
        <v>1</v>
      </c>
      <c r="D441" s="346">
        <f>2799.83/1000</f>
        <v>2.79983</v>
      </c>
      <c r="E441" s="346">
        <v>1632.73</v>
      </c>
      <c r="F441" s="346"/>
      <c r="G441" s="346">
        <f t="shared" si="46"/>
        <v>0</v>
      </c>
      <c r="H441" s="346">
        <v>286.8</v>
      </c>
      <c r="I441" s="346"/>
      <c r="J441" s="346">
        <f t="shared" si="47"/>
        <v>0</v>
      </c>
      <c r="K441" s="346">
        <v>9.9563800000000011</v>
      </c>
      <c r="L441" s="346"/>
      <c r="M441" s="346">
        <f t="shared" si="48"/>
        <v>0</v>
      </c>
      <c r="N441" s="346">
        <f t="shared" si="49"/>
        <v>0</v>
      </c>
      <c r="O441" s="449"/>
      <c r="P441" s="451"/>
      <c r="Q441" s="451"/>
      <c r="R441" s="451"/>
    </row>
    <row r="442" spans="1:18" s="162" customFormat="1" ht="17.25">
      <c r="A442" s="348"/>
      <c r="B442" s="351" t="s">
        <v>570</v>
      </c>
      <c r="C442" s="344" t="s">
        <v>1</v>
      </c>
      <c r="D442" s="346">
        <f>D441*1.03</f>
        <v>2.8838249</v>
      </c>
      <c r="E442" s="346"/>
      <c r="F442" s="346"/>
      <c r="G442" s="346">
        <f t="shared" si="46"/>
        <v>0</v>
      </c>
      <c r="H442" s="346"/>
      <c r="I442" s="346"/>
      <c r="J442" s="346">
        <f t="shared" si="47"/>
        <v>0</v>
      </c>
      <c r="K442" s="346"/>
      <c r="L442" s="346"/>
      <c r="M442" s="346">
        <f t="shared" si="48"/>
        <v>0</v>
      </c>
      <c r="N442" s="346"/>
      <c r="O442" s="449"/>
      <c r="P442" s="451"/>
      <c r="Q442" s="451"/>
      <c r="R442" s="451"/>
    </row>
    <row r="443" spans="1:18" s="162" customFormat="1" ht="17.25">
      <c r="A443" s="348">
        <v>9</v>
      </c>
      <c r="B443" s="351" t="s">
        <v>382</v>
      </c>
      <c r="C443" s="344" t="s">
        <v>1</v>
      </c>
      <c r="D443" s="346">
        <f>150.02/1000</f>
        <v>0.15002000000000001</v>
      </c>
      <c r="E443" s="346">
        <v>1828.4299999999998</v>
      </c>
      <c r="F443" s="346"/>
      <c r="G443" s="346">
        <f t="shared" si="46"/>
        <v>0</v>
      </c>
      <c r="H443" s="346">
        <v>286.8</v>
      </c>
      <c r="I443" s="346"/>
      <c r="J443" s="346">
        <f t="shared" si="47"/>
        <v>0</v>
      </c>
      <c r="K443" s="346">
        <v>9.9563800000000011</v>
      </c>
      <c r="L443" s="346"/>
      <c r="M443" s="346">
        <f t="shared" si="48"/>
        <v>0</v>
      </c>
      <c r="N443" s="346">
        <f t="shared" si="49"/>
        <v>0</v>
      </c>
      <c r="O443" s="449"/>
      <c r="P443" s="451"/>
      <c r="Q443" s="451"/>
      <c r="R443" s="451"/>
    </row>
    <row r="444" spans="1:18" s="162" customFormat="1" ht="17.25">
      <c r="A444" s="348"/>
      <c r="B444" s="351" t="s">
        <v>571</v>
      </c>
      <c r="C444" s="344" t="s">
        <v>1</v>
      </c>
      <c r="D444" s="346">
        <f>D443*1.03</f>
        <v>0.15452060000000001</v>
      </c>
      <c r="E444" s="346"/>
      <c r="F444" s="346"/>
      <c r="G444" s="346">
        <f t="shared" si="46"/>
        <v>0</v>
      </c>
      <c r="H444" s="346"/>
      <c r="I444" s="346"/>
      <c r="J444" s="346">
        <f t="shared" si="47"/>
        <v>0</v>
      </c>
      <c r="K444" s="346"/>
      <c r="L444" s="346"/>
      <c r="M444" s="346">
        <f t="shared" si="48"/>
        <v>0</v>
      </c>
      <c r="N444" s="346"/>
      <c r="O444" s="449"/>
      <c r="P444" s="451"/>
      <c r="Q444" s="451"/>
      <c r="R444" s="451"/>
    </row>
    <row r="445" spans="1:18" s="162" customFormat="1" ht="17.25">
      <c r="A445" s="348">
        <v>10</v>
      </c>
      <c r="B445" s="349" t="s">
        <v>160</v>
      </c>
      <c r="C445" s="344" t="s">
        <v>96</v>
      </c>
      <c r="D445" s="346">
        <v>1.72</v>
      </c>
      <c r="E445" s="346">
        <v>184.92619999999999</v>
      </c>
      <c r="F445" s="346"/>
      <c r="G445" s="346">
        <f t="shared" si="46"/>
        <v>0</v>
      </c>
      <c r="H445" s="346">
        <v>83.4</v>
      </c>
      <c r="I445" s="346"/>
      <c r="J445" s="346">
        <f t="shared" si="47"/>
        <v>0</v>
      </c>
      <c r="K445" s="346">
        <v>5.12</v>
      </c>
      <c r="L445" s="346"/>
      <c r="M445" s="346">
        <f t="shared" si="48"/>
        <v>0</v>
      </c>
      <c r="N445" s="346">
        <f t="shared" si="49"/>
        <v>0</v>
      </c>
      <c r="O445" s="449"/>
      <c r="P445" s="451"/>
      <c r="Q445" s="451"/>
      <c r="R445" s="451"/>
    </row>
    <row r="446" spans="1:18" s="162" customFormat="1" ht="17.25">
      <c r="A446" s="348"/>
      <c r="B446" s="350" t="s">
        <v>502</v>
      </c>
      <c r="C446" s="344" t="s">
        <v>96</v>
      </c>
      <c r="D446" s="346">
        <f>D445*1.015</f>
        <v>1.7457999999999998</v>
      </c>
      <c r="E446" s="346"/>
      <c r="F446" s="346"/>
      <c r="G446" s="346">
        <f t="shared" si="46"/>
        <v>0</v>
      </c>
      <c r="H446" s="346"/>
      <c r="I446" s="346"/>
      <c r="J446" s="346">
        <f t="shared" si="47"/>
        <v>0</v>
      </c>
      <c r="K446" s="346"/>
      <c r="L446" s="346"/>
      <c r="M446" s="346">
        <f t="shared" si="48"/>
        <v>0</v>
      </c>
      <c r="N446" s="346"/>
      <c r="O446" s="449"/>
      <c r="P446" s="451"/>
      <c r="Q446" s="451"/>
      <c r="R446" s="451"/>
    </row>
    <row r="447" spans="1:18" s="162" customFormat="1" ht="17.25">
      <c r="A447" s="348">
        <v>11</v>
      </c>
      <c r="B447" s="351" t="s">
        <v>381</v>
      </c>
      <c r="C447" s="344" t="s">
        <v>1</v>
      </c>
      <c r="D447" s="346">
        <f>101.33/1000</f>
        <v>0.10133</v>
      </c>
      <c r="E447" s="346">
        <v>1632.7299999999998</v>
      </c>
      <c r="F447" s="346"/>
      <c r="G447" s="346">
        <f t="shared" si="46"/>
        <v>0</v>
      </c>
      <c r="H447" s="346">
        <v>286.8</v>
      </c>
      <c r="I447" s="346"/>
      <c r="J447" s="346">
        <f t="shared" si="47"/>
        <v>0</v>
      </c>
      <c r="K447" s="346">
        <v>9.9563800000000011</v>
      </c>
      <c r="L447" s="346"/>
      <c r="M447" s="346">
        <f t="shared" si="48"/>
        <v>0</v>
      </c>
      <c r="N447" s="346">
        <f t="shared" si="49"/>
        <v>0</v>
      </c>
      <c r="O447" s="449"/>
      <c r="P447" s="451"/>
      <c r="Q447" s="451"/>
      <c r="R447" s="451"/>
    </row>
    <row r="448" spans="1:18" s="162" customFormat="1" ht="17.25">
      <c r="A448" s="348"/>
      <c r="B448" s="351" t="s">
        <v>570</v>
      </c>
      <c r="C448" s="344" t="s">
        <v>1</v>
      </c>
      <c r="D448" s="346">
        <f>D447*1.03</f>
        <v>0.1043699</v>
      </c>
      <c r="E448" s="346"/>
      <c r="F448" s="346"/>
      <c r="G448" s="346">
        <f t="shared" si="46"/>
        <v>0</v>
      </c>
      <c r="H448" s="346"/>
      <c r="I448" s="346"/>
      <c r="J448" s="346">
        <f t="shared" si="47"/>
        <v>0</v>
      </c>
      <c r="K448" s="346"/>
      <c r="L448" s="346"/>
      <c r="M448" s="346">
        <f t="shared" si="48"/>
        <v>0</v>
      </c>
      <c r="N448" s="346"/>
      <c r="O448" s="449"/>
      <c r="P448" s="451"/>
      <c r="Q448" s="451"/>
      <c r="R448" s="451"/>
    </row>
    <row r="449" spans="1:18" s="162" customFormat="1" ht="17.25">
      <c r="A449" s="348">
        <v>12</v>
      </c>
      <c r="B449" s="351" t="s">
        <v>382</v>
      </c>
      <c r="C449" s="344" t="s">
        <v>1</v>
      </c>
      <c r="D449" s="346">
        <f>19.73/1000</f>
        <v>1.9730000000000001E-2</v>
      </c>
      <c r="E449" s="346">
        <v>1828.43</v>
      </c>
      <c r="F449" s="346"/>
      <c r="G449" s="346">
        <f t="shared" si="46"/>
        <v>0</v>
      </c>
      <c r="H449" s="346">
        <v>286.8</v>
      </c>
      <c r="I449" s="346"/>
      <c r="J449" s="346">
        <f t="shared" si="47"/>
        <v>0</v>
      </c>
      <c r="K449" s="346">
        <v>9.9563800000000011</v>
      </c>
      <c r="L449" s="346"/>
      <c r="M449" s="346">
        <f t="shared" si="48"/>
        <v>0</v>
      </c>
      <c r="N449" s="346">
        <f t="shared" si="49"/>
        <v>0</v>
      </c>
      <c r="O449" s="449"/>
      <c r="P449" s="451"/>
      <c r="Q449" s="451"/>
      <c r="R449" s="451"/>
    </row>
    <row r="450" spans="1:18" s="162" customFormat="1" ht="17.25">
      <c r="A450" s="348"/>
      <c r="B450" s="351" t="s">
        <v>571</v>
      </c>
      <c r="C450" s="344" t="s">
        <v>1</v>
      </c>
      <c r="D450" s="346">
        <f>D449*1.03</f>
        <v>2.03219E-2</v>
      </c>
      <c r="E450" s="346"/>
      <c r="F450" s="346"/>
      <c r="G450" s="346">
        <f t="shared" si="46"/>
        <v>0</v>
      </c>
      <c r="H450" s="346"/>
      <c r="I450" s="346"/>
      <c r="J450" s="346">
        <f t="shared" si="47"/>
        <v>0</v>
      </c>
      <c r="K450" s="346"/>
      <c r="L450" s="346"/>
      <c r="M450" s="346">
        <f t="shared" si="48"/>
        <v>0</v>
      </c>
      <c r="N450" s="346"/>
      <c r="O450" s="449"/>
      <c r="P450" s="451"/>
      <c r="Q450" s="451"/>
      <c r="R450" s="451"/>
    </row>
    <row r="451" spans="1:18" s="360" customFormat="1" ht="17.25">
      <c r="A451" s="361"/>
      <c r="B451" s="314" t="s">
        <v>92</v>
      </c>
      <c r="C451" s="363"/>
      <c r="D451" s="363"/>
      <c r="E451" s="363"/>
      <c r="F451" s="363"/>
      <c r="G451" s="346">
        <f t="shared" si="46"/>
        <v>0</v>
      </c>
      <c r="H451" s="363"/>
      <c r="I451" s="363"/>
      <c r="J451" s="346">
        <f t="shared" si="47"/>
        <v>0</v>
      </c>
      <c r="K451" s="363"/>
      <c r="L451" s="363"/>
      <c r="M451" s="346">
        <f t="shared" si="48"/>
        <v>0</v>
      </c>
      <c r="N451" s="363"/>
      <c r="O451" s="449"/>
      <c r="P451" s="451"/>
      <c r="Q451" s="451"/>
      <c r="R451" s="451"/>
    </row>
    <row r="452" spans="1:18" s="162" customFormat="1" ht="17.25">
      <c r="A452" s="344">
        <v>13</v>
      </c>
      <c r="B452" s="345" t="s">
        <v>377</v>
      </c>
      <c r="C452" s="344" t="s">
        <v>91</v>
      </c>
      <c r="D452" s="346">
        <v>78</v>
      </c>
      <c r="E452" s="346">
        <v>19.326911809037497</v>
      </c>
      <c r="F452" s="346"/>
      <c r="G452" s="346">
        <f t="shared" si="46"/>
        <v>0</v>
      </c>
      <c r="H452" s="346">
        <v>4.7736000000000001</v>
      </c>
      <c r="I452" s="346"/>
      <c r="J452" s="346">
        <f t="shared" si="47"/>
        <v>0</v>
      </c>
      <c r="K452" s="346">
        <v>0.7360000000000001</v>
      </c>
      <c r="L452" s="346"/>
      <c r="M452" s="346">
        <f t="shared" si="48"/>
        <v>0</v>
      </c>
      <c r="N452" s="346">
        <f>G452+J452+M452</f>
        <v>0</v>
      </c>
      <c r="O452" s="449"/>
      <c r="P452" s="451"/>
      <c r="Q452" s="451"/>
      <c r="R452" s="451"/>
    </row>
    <row r="453" spans="1:18" s="162" customFormat="1" ht="17.25">
      <c r="A453" s="344"/>
      <c r="B453" s="345" t="s">
        <v>572</v>
      </c>
      <c r="C453" s="344" t="s">
        <v>96</v>
      </c>
      <c r="D453" s="346">
        <v>1.72</v>
      </c>
      <c r="E453" s="346"/>
      <c r="F453" s="346"/>
      <c r="G453" s="346">
        <f t="shared" si="46"/>
        <v>0</v>
      </c>
      <c r="H453" s="346"/>
      <c r="I453" s="346"/>
      <c r="J453" s="346">
        <f t="shared" si="47"/>
        <v>0</v>
      </c>
      <c r="K453" s="346"/>
      <c r="L453" s="346"/>
      <c r="M453" s="346">
        <f t="shared" si="48"/>
        <v>0</v>
      </c>
      <c r="N453" s="346"/>
      <c r="O453" s="449"/>
      <c r="P453" s="451"/>
      <c r="Q453" s="451"/>
      <c r="R453" s="451"/>
    </row>
    <row r="454" spans="1:18" s="162" customFormat="1" ht="17.25">
      <c r="A454" s="344"/>
      <c r="B454" s="345" t="s">
        <v>573</v>
      </c>
      <c r="C454" s="344" t="s">
        <v>15</v>
      </c>
      <c r="D454" s="346">
        <v>441.48</v>
      </c>
      <c r="E454" s="346"/>
      <c r="F454" s="346"/>
      <c r="G454" s="346">
        <f t="shared" si="46"/>
        <v>0</v>
      </c>
      <c r="H454" s="346"/>
      <c r="I454" s="346"/>
      <c r="J454" s="346">
        <f t="shared" si="47"/>
        <v>0</v>
      </c>
      <c r="K454" s="346"/>
      <c r="L454" s="346"/>
      <c r="M454" s="346">
        <f t="shared" si="48"/>
        <v>0</v>
      </c>
      <c r="N454" s="346"/>
      <c r="O454" s="449"/>
      <c r="P454" s="451"/>
      <c r="Q454" s="451"/>
      <c r="R454" s="451"/>
    </row>
    <row r="455" spans="1:18" s="162" customFormat="1" ht="17.25">
      <c r="A455" s="344">
        <v>14</v>
      </c>
      <c r="B455" s="345" t="s">
        <v>389</v>
      </c>
      <c r="C455" s="344" t="s">
        <v>91</v>
      </c>
      <c r="D455" s="346">
        <v>42.4</v>
      </c>
      <c r="E455" s="346">
        <v>10.274765032238717</v>
      </c>
      <c r="F455" s="346"/>
      <c r="G455" s="346">
        <f t="shared" si="46"/>
        <v>0</v>
      </c>
      <c r="H455" s="346">
        <v>2.3868</v>
      </c>
      <c r="I455" s="346"/>
      <c r="J455" s="346">
        <f t="shared" si="47"/>
        <v>0</v>
      </c>
      <c r="K455" s="346">
        <v>0.36800000000000005</v>
      </c>
      <c r="L455" s="346"/>
      <c r="M455" s="346">
        <f t="shared" si="48"/>
        <v>0</v>
      </c>
      <c r="N455" s="346">
        <f>G455+J455+M455</f>
        <v>0</v>
      </c>
      <c r="O455" s="449"/>
      <c r="P455" s="451"/>
      <c r="Q455" s="451"/>
      <c r="R455" s="451"/>
    </row>
    <row r="456" spans="1:18" s="162" customFormat="1" ht="17.25">
      <c r="A456" s="344"/>
      <c r="B456" s="345" t="s">
        <v>572</v>
      </c>
      <c r="C456" s="344" t="s">
        <v>96</v>
      </c>
      <c r="D456" s="346">
        <v>0.47</v>
      </c>
      <c r="E456" s="346"/>
      <c r="F456" s="346"/>
      <c r="G456" s="346">
        <f t="shared" si="46"/>
        <v>0</v>
      </c>
      <c r="H456" s="346"/>
      <c r="I456" s="346"/>
      <c r="J456" s="346">
        <f t="shared" si="47"/>
        <v>0</v>
      </c>
      <c r="K456" s="346"/>
      <c r="L456" s="346"/>
      <c r="M456" s="346">
        <f t="shared" si="48"/>
        <v>0</v>
      </c>
      <c r="N456" s="346"/>
      <c r="O456" s="449"/>
      <c r="P456" s="451"/>
      <c r="Q456" s="451"/>
      <c r="R456" s="451"/>
    </row>
    <row r="457" spans="1:18" s="162" customFormat="1" ht="17.25">
      <c r="A457" s="344"/>
      <c r="B457" s="345" t="s">
        <v>574</v>
      </c>
      <c r="C457" s="344" t="s">
        <v>15</v>
      </c>
      <c r="D457" s="346">
        <v>584.91999999999996</v>
      </c>
      <c r="E457" s="346"/>
      <c r="F457" s="346"/>
      <c r="G457" s="346">
        <f t="shared" si="46"/>
        <v>0</v>
      </c>
      <c r="H457" s="346"/>
      <c r="I457" s="346"/>
      <c r="J457" s="346">
        <f t="shared" si="47"/>
        <v>0</v>
      </c>
      <c r="K457" s="346"/>
      <c r="L457" s="346"/>
      <c r="M457" s="346">
        <f t="shared" si="48"/>
        <v>0</v>
      </c>
      <c r="N457" s="346"/>
      <c r="O457" s="449"/>
      <c r="P457" s="451"/>
      <c r="Q457" s="451"/>
      <c r="R457" s="451"/>
    </row>
    <row r="458" spans="1:18" s="162" customFormat="1" ht="17.25">
      <c r="A458" s="344">
        <v>15</v>
      </c>
      <c r="B458" s="345" t="s">
        <v>93</v>
      </c>
      <c r="C458" s="344" t="s">
        <v>91</v>
      </c>
      <c r="D458" s="346">
        <v>393</v>
      </c>
      <c r="E458" s="346">
        <v>0</v>
      </c>
      <c r="F458" s="346"/>
      <c r="G458" s="346">
        <f t="shared" si="46"/>
        <v>0</v>
      </c>
      <c r="H458" s="346">
        <v>1.1160000000000001</v>
      </c>
      <c r="I458" s="346"/>
      <c r="J458" s="346">
        <f t="shared" si="47"/>
        <v>0</v>
      </c>
      <c r="K458" s="346">
        <v>6.4000000000000003E-3</v>
      </c>
      <c r="L458" s="346"/>
      <c r="M458" s="346">
        <f t="shared" si="48"/>
        <v>0</v>
      </c>
      <c r="N458" s="346">
        <f>G458+J458+M458</f>
        <v>0</v>
      </c>
      <c r="O458" s="449"/>
      <c r="P458" s="451"/>
      <c r="Q458" s="451"/>
      <c r="R458" s="451"/>
    </row>
    <row r="459" spans="1:18" s="162" customFormat="1" ht="17.25">
      <c r="A459" s="344">
        <v>16</v>
      </c>
      <c r="B459" s="345" t="s">
        <v>378</v>
      </c>
      <c r="C459" s="344" t="s">
        <v>91</v>
      </c>
      <c r="D459" s="346">
        <v>179.5</v>
      </c>
      <c r="E459" s="346">
        <v>2.4656000000000002</v>
      </c>
      <c r="F459" s="346"/>
      <c r="G459" s="346">
        <f t="shared" si="46"/>
        <v>0</v>
      </c>
      <c r="H459" s="346">
        <v>8.75</v>
      </c>
      <c r="I459" s="346"/>
      <c r="J459" s="346">
        <f t="shared" si="47"/>
        <v>0</v>
      </c>
      <c r="K459" s="346">
        <v>0.31736000000000003</v>
      </c>
      <c r="L459" s="346"/>
      <c r="M459" s="346">
        <f t="shared" si="48"/>
        <v>0</v>
      </c>
      <c r="N459" s="346">
        <f>G459+J459+M459</f>
        <v>0</v>
      </c>
      <c r="O459" s="449"/>
      <c r="P459" s="451"/>
      <c r="Q459" s="451"/>
      <c r="R459" s="451"/>
    </row>
    <row r="460" spans="1:18" s="162" customFormat="1" ht="17.25">
      <c r="A460" s="344">
        <v>17</v>
      </c>
      <c r="B460" s="345" t="s">
        <v>94</v>
      </c>
      <c r="C460" s="344" t="s">
        <v>91</v>
      </c>
      <c r="D460" s="346">
        <v>179.5</v>
      </c>
      <c r="E460" s="346">
        <v>4.0846</v>
      </c>
      <c r="F460" s="346"/>
      <c r="G460" s="346">
        <f t="shared" si="46"/>
        <v>0</v>
      </c>
      <c r="H460" s="346">
        <v>1.0841999999999998</v>
      </c>
      <c r="I460" s="346"/>
      <c r="J460" s="346">
        <f t="shared" si="47"/>
        <v>0</v>
      </c>
      <c r="K460" s="346">
        <v>2.7999999999999997E-2</v>
      </c>
      <c r="L460" s="346"/>
      <c r="M460" s="346">
        <f t="shared" si="48"/>
        <v>0</v>
      </c>
      <c r="N460" s="346">
        <f>G460+J460+M460</f>
        <v>0</v>
      </c>
      <c r="O460" s="449"/>
      <c r="P460" s="451"/>
      <c r="Q460" s="451"/>
      <c r="R460" s="451"/>
    </row>
    <row r="461" spans="1:18" s="162" customFormat="1" ht="17.25">
      <c r="A461" s="344"/>
      <c r="B461" s="345" t="s">
        <v>575</v>
      </c>
      <c r="C461" s="344" t="s">
        <v>493</v>
      </c>
      <c r="D461" s="346">
        <v>123.86</v>
      </c>
      <c r="E461" s="346"/>
      <c r="F461" s="346"/>
      <c r="G461" s="346">
        <f t="shared" si="46"/>
        <v>0</v>
      </c>
      <c r="H461" s="346"/>
      <c r="I461" s="346"/>
      <c r="J461" s="346">
        <f t="shared" si="47"/>
        <v>0</v>
      </c>
      <c r="K461" s="346"/>
      <c r="L461" s="346"/>
      <c r="M461" s="346">
        <f t="shared" si="48"/>
        <v>0</v>
      </c>
      <c r="N461" s="346"/>
      <c r="O461" s="449"/>
      <c r="P461" s="451"/>
      <c r="Q461" s="451"/>
      <c r="R461" s="451"/>
    </row>
    <row r="462" spans="1:18" s="162" customFormat="1" ht="17.25">
      <c r="A462" s="344"/>
      <c r="B462" s="345" t="s">
        <v>576</v>
      </c>
      <c r="C462" s="344" t="s">
        <v>493</v>
      </c>
      <c r="D462" s="346">
        <v>21.54</v>
      </c>
      <c r="E462" s="346"/>
      <c r="F462" s="346"/>
      <c r="G462" s="346">
        <f t="shared" si="46"/>
        <v>0</v>
      </c>
      <c r="H462" s="346"/>
      <c r="I462" s="346"/>
      <c r="J462" s="346">
        <f t="shared" si="47"/>
        <v>0</v>
      </c>
      <c r="K462" s="346"/>
      <c r="L462" s="346"/>
      <c r="M462" s="346">
        <f t="shared" si="48"/>
        <v>0</v>
      </c>
      <c r="N462" s="346"/>
      <c r="O462" s="449"/>
      <c r="P462" s="451"/>
      <c r="Q462" s="451"/>
      <c r="R462" s="451"/>
    </row>
    <row r="463" spans="1:18" s="162" customFormat="1" ht="17.25">
      <c r="A463" s="344"/>
      <c r="B463" s="345" t="s">
        <v>577</v>
      </c>
      <c r="C463" s="344" t="s">
        <v>493</v>
      </c>
      <c r="D463" s="346">
        <v>26.93</v>
      </c>
      <c r="E463" s="346"/>
      <c r="F463" s="346"/>
      <c r="G463" s="346">
        <f t="shared" si="46"/>
        <v>0</v>
      </c>
      <c r="H463" s="346"/>
      <c r="I463" s="346"/>
      <c r="J463" s="346">
        <f t="shared" si="47"/>
        <v>0</v>
      </c>
      <c r="K463" s="346"/>
      <c r="L463" s="346"/>
      <c r="M463" s="346">
        <f t="shared" si="48"/>
        <v>0</v>
      </c>
      <c r="N463" s="346"/>
      <c r="O463" s="449"/>
      <c r="P463" s="451"/>
      <c r="Q463" s="451"/>
      <c r="R463" s="451"/>
    </row>
    <row r="464" spans="1:18" s="162" customFormat="1" ht="17.25">
      <c r="A464" s="344">
        <v>18</v>
      </c>
      <c r="B464" s="345" t="s">
        <v>379</v>
      </c>
      <c r="C464" s="344" t="s">
        <v>91</v>
      </c>
      <c r="D464" s="346">
        <v>543.4</v>
      </c>
      <c r="E464" s="346">
        <v>2.2016</v>
      </c>
      <c r="F464" s="346"/>
      <c r="G464" s="346">
        <f t="shared" si="46"/>
        <v>0</v>
      </c>
      <c r="H464" s="346">
        <v>7.8779999999999992</v>
      </c>
      <c r="I464" s="346"/>
      <c r="J464" s="346">
        <f t="shared" si="47"/>
        <v>0</v>
      </c>
      <c r="K464" s="346">
        <v>0.47248999999999997</v>
      </c>
      <c r="L464" s="346"/>
      <c r="M464" s="346">
        <f t="shared" si="48"/>
        <v>0</v>
      </c>
      <c r="N464" s="346">
        <f>G464+J464+M464</f>
        <v>0</v>
      </c>
      <c r="O464" s="449"/>
      <c r="P464" s="451"/>
      <c r="Q464" s="451"/>
      <c r="R464" s="451"/>
    </row>
    <row r="465" spans="1:18" s="162" customFormat="1" ht="30">
      <c r="A465" s="344">
        <v>19</v>
      </c>
      <c r="B465" s="352" t="s">
        <v>201</v>
      </c>
      <c r="C465" s="344" t="s">
        <v>91</v>
      </c>
      <c r="D465" s="346">
        <v>174</v>
      </c>
      <c r="E465" s="346">
        <v>3.1605000000000003</v>
      </c>
      <c r="F465" s="346"/>
      <c r="G465" s="346">
        <f t="shared" si="46"/>
        <v>0</v>
      </c>
      <c r="H465" s="346">
        <v>5.1323999999999987</v>
      </c>
      <c r="I465" s="346"/>
      <c r="J465" s="346">
        <f t="shared" si="47"/>
        <v>0</v>
      </c>
      <c r="K465" s="346">
        <v>0.04</v>
      </c>
      <c r="L465" s="346"/>
      <c r="M465" s="346">
        <f t="shared" si="48"/>
        <v>0</v>
      </c>
      <c r="N465" s="346">
        <f>G465+J465+M465</f>
        <v>0</v>
      </c>
      <c r="O465" s="449"/>
      <c r="P465" s="451"/>
      <c r="Q465" s="451"/>
      <c r="R465" s="451"/>
    </row>
    <row r="466" spans="1:18" s="162" customFormat="1" ht="17.25">
      <c r="A466" s="344">
        <v>20</v>
      </c>
      <c r="B466" s="345" t="s">
        <v>95</v>
      </c>
      <c r="C466" s="344" t="s">
        <v>91</v>
      </c>
      <c r="D466" s="346">
        <v>369.4</v>
      </c>
      <c r="E466" s="346">
        <v>0.20530000000000001</v>
      </c>
      <c r="F466" s="346"/>
      <c r="G466" s="346">
        <f t="shared" si="46"/>
        <v>0</v>
      </c>
      <c r="H466" s="346">
        <v>0.89700000000000002</v>
      </c>
      <c r="I466" s="346"/>
      <c r="J466" s="346">
        <f t="shared" si="47"/>
        <v>0</v>
      </c>
      <c r="K466" s="346">
        <v>8.0000000000000004E-4</v>
      </c>
      <c r="L466" s="346"/>
      <c r="M466" s="346">
        <f t="shared" si="48"/>
        <v>0</v>
      </c>
      <c r="N466" s="346">
        <f>G466+J466+M466</f>
        <v>0</v>
      </c>
      <c r="O466" s="449"/>
      <c r="P466" s="451"/>
      <c r="Q466" s="451"/>
      <c r="R466" s="451"/>
    </row>
    <row r="467" spans="1:18" s="162" customFormat="1" ht="17.25">
      <c r="A467" s="344">
        <v>21</v>
      </c>
      <c r="B467" s="345" t="s">
        <v>380</v>
      </c>
      <c r="C467" s="344" t="s">
        <v>96</v>
      </c>
      <c r="D467" s="346">
        <f>1.5+2.4</f>
        <v>3.9</v>
      </c>
      <c r="E467" s="346">
        <v>50.915000000000006</v>
      </c>
      <c r="F467" s="346"/>
      <c r="G467" s="346">
        <f t="shared" si="46"/>
        <v>0</v>
      </c>
      <c r="H467" s="346">
        <v>15.780000000000001</v>
      </c>
      <c r="I467" s="346"/>
      <c r="J467" s="346">
        <f t="shared" si="47"/>
        <v>0</v>
      </c>
      <c r="K467" s="346">
        <v>0</v>
      </c>
      <c r="L467" s="346"/>
      <c r="M467" s="346">
        <f t="shared" si="48"/>
        <v>0</v>
      </c>
      <c r="N467" s="346">
        <f t="shared" ref="N467:N485" si="50">G467+J467+M467</f>
        <v>0</v>
      </c>
      <c r="O467" s="449"/>
      <c r="P467" s="451"/>
      <c r="Q467" s="451"/>
      <c r="R467" s="451"/>
    </row>
    <row r="468" spans="1:18" s="162" customFormat="1" ht="17.25">
      <c r="A468" s="344"/>
      <c r="B468" s="345" t="s">
        <v>479</v>
      </c>
      <c r="C468" s="344" t="s">
        <v>96</v>
      </c>
      <c r="D468" s="346">
        <v>4.88</v>
      </c>
      <c r="E468" s="346"/>
      <c r="F468" s="346"/>
      <c r="G468" s="346">
        <f t="shared" si="46"/>
        <v>0</v>
      </c>
      <c r="H468" s="346"/>
      <c r="I468" s="346"/>
      <c r="J468" s="346">
        <f t="shared" si="47"/>
        <v>0</v>
      </c>
      <c r="K468" s="346"/>
      <c r="L468" s="346"/>
      <c r="M468" s="346">
        <f t="shared" si="48"/>
        <v>0</v>
      </c>
      <c r="N468" s="346">
        <f t="shared" si="50"/>
        <v>0</v>
      </c>
      <c r="O468" s="449"/>
      <c r="P468" s="451"/>
      <c r="Q468" s="451"/>
      <c r="R468" s="451"/>
    </row>
    <row r="469" spans="1:18" s="162" customFormat="1" ht="17.25">
      <c r="A469" s="344">
        <v>22</v>
      </c>
      <c r="B469" s="345" t="s">
        <v>161</v>
      </c>
      <c r="C469" s="344" t="s">
        <v>91</v>
      </c>
      <c r="D469" s="346">
        <f>36+60</f>
        <v>96</v>
      </c>
      <c r="E469" s="346">
        <v>3.8448000000000002</v>
      </c>
      <c r="F469" s="346"/>
      <c r="G469" s="346">
        <f t="shared" si="46"/>
        <v>0</v>
      </c>
      <c r="H469" s="346">
        <v>7.5</v>
      </c>
      <c r="I469" s="346"/>
      <c r="J469" s="346">
        <f t="shared" si="47"/>
        <v>0</v>
      </c>
      <c r="K469" s="346">
        <v>7.4800000000000005E-2</v>
      </c>
      <c r="L469" s="346"/>
      <c r="M469" s="346">
        <f t="shared" si="48"/>
        <v>0</v>
      </c>
      <c r="N469" s="346">
        <f t="shared" si="50"/>
        <v>0</v>
      </c>
      <c r="O469" s="449"/>
      <c r="P469" s="451"/>
      <c r="Q469" s="451"/>
      <c r="R469" s="451"/>
    </row>
    <row r="470" spans="1:18" s="162" customFormat="1" ht="17.25">
      <c r="A470" s="344">
        <v>23</v>
      </c>
      <c r="B470" s="345" t="s">
        <v>443</v>
      </c>
      <c r="C470" s="344" t="s">
        <v>91</v>
      </c>
      <c r="D470" s="346">
        <v>36</v>
      </c>
      <c r="E470" s="346">
        <v>40.431399999999996</v>
      </c>
      <c r="F470" s="346"/>
      <c r="G470" s="346">
        <f t="shared" si="46"/>
        <v>0</v>
      </c>
      <c r="H470" s="346">
        <v>22.5</v>
      </c>
      <c r="I470" s="346"/>
      <c r="J470" s="346">
        <f t="shared" si="47"/>
        <v>0</v>
      </c>
      <c r="K470" s="346">
        <v>0.18079999999999999</v>
      </c>
      <c r="L470" s="346"/>
      <c r="M470" s="346">
        <f t="shared" si="48"/>
        <v>0</v>
      </c>
      <c r="N470" s="346">
        <f t="shared" si="50"/>
        <v>0</v>
      </c>
      <c r="O470" s="449"/>
      <c r="P470" s="451"/>
      <c r="Q470" s="451"/>
      <c r="R470" s="451"/>
    </row>
    <row r="471" spans="1:18" s="162" customFormat="1" ht="17.25">
      <c r="A471" s="344">
        <v>24</v>
      </c>
      <c r="B471" s="353" t="s">
        <v>605</v>
      </c>
      <c r="C471" s="344" t="s">
        <v>91</v>
      </c>
      <c r="D471" s="346">
        <v>60</v>
      </c>
      <c r="E471" s="346">
        <v>24.9864</v>
      </c>
      <c r="F471" s="346"/>
      <c r="G471" s="346">
        <f t="shared" si="46"/>
        <v>0</v>
      </c>
      <c r="H471" s="346">
        <v>22.5</v>
      </c>
      <c r="I471" s="346"/>
      <c r="J471" s="346">
        <f t="shared" si="47"/>
        <v>0</v>
      </c>
      <c r="K471" s="346">
        <v>0.18079999999999999</v>
      </c>
      <c r="L471" s="346"/>
      <c r="M471" s="346">
        <f t="shared" si="48"/>
        <v>0</v>
      </c>
      <c r="N471" s="346">
        <f t="shared" si="50"/>
        <v>0</v>
      </c>
      <c r="O471" s="449"/>
      <c r="P471" s="451"/>
      <c r="Q471" s="451"/>
      <c r="R471" s="451"/>
    </row>
    <row r="472" spans="1:18" s="162" customFormat="1" ht="17.25">
      <c r="A472" s="344">
        <v>25</v>
      </c>
      <c r="B472" s="345" t="s">
        <v>97</v>
      </c>
      <c r="C472" s="344" t="s">
        <v>91</v>
      </c>
      <c r="D472" s="346">
        <v>99</v>
      </c>
      <c r="E472" s="346">
        <v>3.8448000000000007</v>
      </c>
      <c r="F472" s="346"/>
      <c r="G472" s="346">
        <f t="shared" si="46"/>
        <v>0</v>
      </c>
      <c r="H472" s="346">
        <v>13.75</v>
      </c>
      <c r="I472" s="346"/>
      <c r="J472" s="346">
        <f t="shared" si="47"/>
        <v>0</v>
      </c>
      <c r="K472" s="346">
        <v>7.4800000000000005E-2</v>
      </c>
      <c r="L472" s="346"/>
      <c r="M472" s="346">
        <f t="shared" si="48"/>
        <v>0</v>
      </c>
      <c r="N472" s="346">
        <f t="shared" si="50"/>
        <v>0</v>
      </c>
      <c r="O472" s="449"/>
      <c r="P472" s="451"/>
      <c r="Q472" s="451"/>
      <c r="R472" s="451"/>
    </row>
    <row r="473" spans="1:18" s="162" customFormat="1" ht="17.25">
      <c r="A473" s="344"/>
      <c r="B473" s="345" t="s">
        <v>578</v>
      </c>
      <c r="C473" s="344" t="s">
        <v>96</v>
      </c>
      <c r="D473" s="346">
        <v>4.04</v>
      </c>
      <c r="E473" s="346"/>
      <c r="F473" s="346"/>
      <c r="G473" s="346">
        <f t="shared" si="46"/>
        <v>0</v>
      </c>
      <c r="H473" s="346"/>
      <c r="I473" s="346"/>
      <c r="J473" s="346">
        <f t="shared" si="47"/>
        <v>0</v>
      </c>
      <c r="K473" s="346"/>
      <c r="L473" s="346"/>
      <c r="M473" s="346">
        <f t="shared" si="48"/>
        <v>0</v>
      </c>
      <c r="N473" s="346"/>
      <c r="O473" s="449"/>
      <c r="P473" s="451"/>
      <c r="Q473" s="451"/>
      <c r="R473" s="451"/>
    </row>
    <row r="474" spans="1:18" s="162" customFormat="1" ht="17.25">
      <c r="A474" s="344">
        <v>26</v>
      </c>
      <c r="B474" s="345" t="s">
        <v>98</v>
      </c>
      <c r="C474" s="344" t="s">
        <v>91</v>
      </c>
      <c r="D474" s="346">
        <v>159</v>
      </c>
      <c r="E474" s="346">
        <v>2.2528000000000001</v>
      </c>
      <c r="F474" s="346"/>
      <c r="G474" s="346">
        <f t="shared" si="46"/>
        <v>0</v>
      </c>
      <c r="H474" s="346">
        <v>12.5</v>
      </c>
      <c r="I474" s="346"/>
      <c r="J474" s="346">
        <f t="shared" si="47"/>
        <v>0</v>
      </c>
      <c r="K474" s="346">
        <v>0.47249000000000002</v>
      </c>
      <c r="L474" s="346"/>
      <c r="M474" s="346">
        <f t="shared" si="48"/>
        <v>0</v>
      </c>
      <c r="N474" s="346">
        <f t="shared" si="50"/>
        <v>0</v>
      </c>
      <c r="O474" s="449"/>
      <c r="P474" s="451"/>
      <c r="Q474" s="451"/>
      <c r="R474" s="451"/>
    </row>
    <row r="475" spans="1:18" s="162" customFormat="1" ht="17.25">
      <c r="A475" s="344">
        <v>27</v>
      </c>
      <c r="B475" s="345" t="s">
        <v>99</v>
      </c>
      <c r="C475" s="344" t="s">
        <v>91</v>
      </c>
      <c r="D475" s="346">
        <v>60</v>
      </c>
      <c r="E475" s="346">
        <v>3.1809999999999996</v>
      </c>
      <c r="F475" s="346"/>
      <c r="G475" s="346">
        <f t="shared" si="46"/>
        <v>0</v>
      </c>
      <c r="H475" s="346">
        <v>6.6767999999999992</v>
      </c>
      <c r="I475" s="346"/>
      <c r="J475" s="346">
        <f t="shared" si="47"/>
        <v>0</v>
      </c>
      <c r="K475" s="346">
        <v>4.8000000000000001E-2</v>
      </c>
      <c r="L475" s="346"/>
      <c r="M475" s="346">
        <f t="shared" si="48"/>
        <v>0</v>
      </c>
      <c r="N475" s="346">
        <f t="shared" si="50"/>
        <v>0</v>
      </c>
      <c r="O475" s="449"/>
      <c r="P475" s="451"/>
      <c r="Q475" s="451"/>
      <c r="R475" s="451"/>
    </row>
    <row r="476" spans="1:18" s="162" customFormat="1" ht="17.25">
      <c r="A476" s="344">
        <v>28</v>
      </c>
      <c r="B476" s="345" t="s">
        <v>162</v>
      </c>
      <c r="C476" s="344" t="s">
        <v>91</v>
      </c>
      <c r="D476" s="346">
        <v>99</v>
      </c>
      <c r="E476" s="346">
        <v>0.20530000000000001</v>
      </c>
      <c r="F476" s="346"/>
      <c r="G476" s="346">
        <f t="shared" si="46"/>
        <v>0</v>
      </c>
      <c r="H476" s="346">
        <v>0.89700000000000002</v>
      </c>
      <c r="I476" s="346"/>
      <c r="J476" s="346">
        <f t="shared" si="47"/>
        <v>0</v>
      </c>
      <c r="K476" s="346">
        <v>8.0000000000000004E-4</v>
      </c>
      <c r="L476" s="346"/>
      <c r="M476" s="346">
        <f t="shared" si="48"/>
        <v>0</v>
      </c>
      <c r="N476" s="346">
        <f t="shared" si="50"/>
        <v>0</v>
      </c>
      <c r="O476" s="449"/>
      <c r="P476" s="451"/>
      <c r="Q476" s="451"/>
      <c r="R476" s="451"/>
    </row>
    <row r="477" spans="1:18" s="162" customFormat="1" ht="17.25">
      <c r="A477" s="344">
        <v>29</v>
      </c>
      <c r="B477" s="345" t="s">
        <v>444</v>
      </c>
      <c r="C477" s="344" t="s">
        <v>149</v>
      </c>
      <c r="D477" s="346">
        <v>20</v>
      </c>
      <c r="E477" s="346">
        <v>7.443641519999999</v>
      </c>
      <c r="F477" s="346"/>
      <c r="G477" s="346">
        <f t="shared" si="46"/>
        <v>0</v>
      </c>
      <c r="H477" s="346">
        <v>0.33816900000000005</v>
      </c>
      <c r="I477" s="346"/>
      <c r="J477" s="346">
        <f t="shared" si="47"/>
        <v>0</v>
      </c>
      <c r="K477" s="346">
        <v>2.5636000000000001E-3</v>
      </c>
      <c r="L477" s="346"/>
      <c r="M477" s="346">
        <f t="shared" si="48"/>
        <v>0</v>
      </c>
      <c r="N477" s="346">
        <f t="shared" si="50"/>
        <v>0</v>
      </c>
      <c r="O477" s="449"/>
      <c r="P477" s="451"/>
      <c r="Q477" s="451"/>
      <c r="R477" s="451"/>
    </row>
    <row r="478" spans="1:18" s="162" customFormat="1" ht="30">
      <c r="A478" s="344">
        <v>30</v>
      </c>
      <c r="B478" s="354" t="s">
        <v>163</v>
      </c>
      <c r="C478" s="344" t="s">
        <v>91</v>
      </c>
      <c r="D478" s="346">
        <v>12</v>
      </c>
      <c r="E478" s="346">
        <v>35.116666666666667</v>
      </c>
      <c r="F478" s="346"/>
      <c r="G478" s="346">
        <f t="shared" si="46"/>
        <v>0</v>
      </c>
      <c r="H478" s="346">
        <v>10.061999999999999</v>
      </c>
      <c r="I478" s="346"/>
      <c r="J478" s="346">
        <f t="shared" si="47"/>
        <v>0</v>
      </c>
      <c r="K478" s="346">
        <v>0.50800000000000001</v>
      </c>
      <c r="L478" s="346"/>
      <c r="M478" s="346">
        <f t="shared" si="48"/>
        <v>0</v>
      </c>
      <c r="N478" s="346">
        <f t="shared" si="50"/>
        <v>0</v>
      </c>
      <c r="O478" s="449"/>
      <c r="P478" s="451"/>
      <c r="Q478" s="451"/>
      <c r="R478" s="451"/>
    </row>
    <row r="479" spans="1:18" s="162" customFormat="1" ht="17.25">
      <c r="A479" s="344">
        <v>31</v>
      </c>
      <c r="B479" s="345" t="s">
        <v>150</v>
      </c>
      <c r="C479" s="344" t="s">
        <v>91</v>
      </c>
      <c r="D479" s="346">
        <f>25.2*1.1</f>
        <v>27.720000000000002</v>
      </c>
      <c r="E479" s="346">
        <v>42</v>
      </c>
      <c r="F479" s="346"/>
      <c r="G479" s="346">
        <f t="shared" si="46"/>
        <v>0</v>
      </c>
      <c r="H479" s="346">
        <v>14.999999999999998</v>
      </c>
      <c r="I479" s="346"/>
      <c r="J479" s="346">
        <f t="shared" si="47"/>
        <v>0</v>
      </c>
      <c r="K479" s="346">
        <v>0</v>
      </c>
      <c r="L479" s="346"/>
      <c r="M479" s="346">
        <f t="shared" si="48"/>
        <v>0</v>
      </c>
      <c r="N479" s="346">
        <f t="shared" si="50"/>
        <v>0</v>
      </c>
      <c r="O479" s="449"/>
      <c r="P479" s="451"/>
      <c r="Q479" s="451"/>
      <c r="R479" s="451"/>
    </row>
    <row r="480" spans="1:18" s="162" customFormat="1" ht="17.25">
      <c r="A480" s="344">
        <v>32</v>
      </c>
      <c r="B480" s="345" t="s">
        <v>445</v>
      </c>
      <c r="C480" s="344" t="s">
        <v>91</v>
      </c>
      <c r="D480" s="346">
        <f>2*1.3</f>
        <v>2.6</v>
      </c>
      <c r="E480" s="346">
        <v>170</v>
      </c>
      <c r="F480" s="346"/>
      <c r="G480" s="346">
        <f t="shared" si="46"/>
        <v>0</v>
      </c>
      <c r="H480" s="346">
        <v>25</v>
      </c>
      <c r="I480" s="346"/>
      <c r="J480" s="346">
        <f t="shared" si="47"/>
        <v>0</v>
      </c>
      <c r="K480" s="346">
        <v>0</v>
      </c>
      <c r="L480" s="346"/>
      <c r="M480" s="346">
        <f t="shared" si="48"/>
        <v>0</v>
      </c>
      <c r="N480" s="346">
        <f t="shared" si="50"/>
        <v>0</v>
      </c>
      <c r="O480" s="449"/>
      <c r="P480" s="451"/>
      <c r="Q480" s="451"/>
      <c r="R480" s="451"/>
    </row>
    <row r="481" spans="1:18" s="162" customFormat="1" ht="30">
      <c r="A481" s="344">
        <v>33</v>
      </c>
      <c r="B481" s="352" t="s">
        <v>480</v>
      </c>
      <c r="C481" s="344" t="s">
        <v>91</v>
      </c>
      <c r="D481" s="346">
        <v>20.2</v>
      </c>
      <c r="E481" s="346">
        <v>40.431399999999996</v>
      </c>
      <c r="F481" s="346"/>
      <c r="G481" s="346">
        <f t="shared" si="46"/>
        <v>0</v>
      </c>
      <c r="H481" s="346">
        <v>22.5</v>
      </c>
      <c r="I481" s="346"/>
      <c r="J481" s="346">
        <f t="shared" si="47"/>
        <v>0</v>
      </c>
      <c r="K481" s="346">
        <v>0.18079999999999999</v>
      </c>
      <c r="L481" s="346"/>
      <c r="M481" s="346">
        <f t="shared" si="48"/>
        <v>0</v>
      </c>
      <c r="N481" s="346">
        <f t="shared" si="50"/>
        <v>0</v>
      </c>
      <c r="O481" s="449"/>
      <c r="P481" s="451"/>
      <c r="Q481" s="451"/>
      <c r="R481" s="451"/>
    </row>
    <row r="482" spans="1:18" s="162" customFormat="1" ht="17.25">
      <c r="A482" s="344">
        <v>34</v>
      </c>
      <c r="B482" s="345" t="s">
        <v>100</v>
      </c>
      <c r="C482" s="344" t="s">
        <v>6</v>
      </c>
      <c r="D482" s="346">
        <v>38.4</v>
      </c>
      <c r="E482" s="346">
        <v>51</v>
      </c>
      <c r="F482" s="346"/>
      <c r="G482" s="346">
        <f t="shared" si="46"/>
        <v>0</v>
      </c>
      <c r="H482" s="346">
        <v>23.44</v>
      </c>
      <c r="I482" s="346"/>
      <c r="J482" s="346">
        <f t="shared" si="47"/>
        <v>0</v>
      </c>
      <c r="K482" s="346">
        <v>0</v>
      </c>
      <c r="L482" s="346"/>
      <c r="M482" s="346">
        <f t="shared" si="48"/>
        <v>0</v>
      </c>
      <c r="N482" s="346">
        <f t="shared" si="50"/>
        <v>0</v>
      </c>
      <c r="O482" s="449"/>
      <c r="P482" s="451"/>
      <c r="Q482" s="451"/>
      <c r="R482" s="451"/>
    </row>
    <row r="483" spans="1:18" s="162" customFormat="1" ht="17.25">
      <c r="A483" s="344">
        <v>35</v>
      </c>
      <c r="B483" s="345" t="s">
        <v>101</v>
      </c>
      <c r="C483" s="344" t="s">
        <v>91</v>
      </c>
      <c r="D483" s="346">
        <v>41</v>
      </c>
      <c r="E483" s="346">
        <v>1.3757999999999999</v>
      </c>
      <c r="F483" s="346"/>
      <c r="G483" s="346">
        <f t="shared" si="46"/>
        <v>0</v>
      </c>
      <c r="H483" s="346">
        <v>4.7813999999999997</v>
      </c>
      <c r="I483" s="346"/>
      <c r="J483" s="346">
        <f t="shared" si="47"/>
        <v>0</v>
      </c>
      <c r="K483" s="346">
        <v>2.8000000000000004E-3</v>
      </c>
      <c r="L483" s="346"/>
      <c r="M483" s="346">
        <f t="shared" si="48"/>
        <v>0</v>
      </c>
      <c r="N483" s="346">
        <f t="shared" si="50"/>
        <v>0</v>
      </c>
      <c r="O483" s="449"/>
      <c r="P483" s="451"/>
      <c r="Q483" s="451"/>
      <c r="R483" s="451"/>
    </row>
    <row r="484" spans="1:18" s="162" customFormat="1" ht="30">
      <c r="A484" s="344">
        <v>36</v>
      </c>
      <c r="B484" s="355" t="s">
        <v>647</v>
      </c>
      <c r="C484" s="344" t="s">
        <v>91</v>
      </c>
      <c r="D484" s="346">
        <v>83</v>
      </c>
      <c r="E484" s="346">
        <f>100/1.18</f>
        <v>84.745762711864415</v>
      </c>
      <c r="F484" s="346"/>
      <c r="G484" s="346">
        <f t="shared" si="46"/>
        <v>0</v>
      </c>
      <c r="H484" s="346">
        <v>25</v>
      </c>
      <c r="I484" s="346"/>
      <c r="J484" s="346">
        <f t="shared" si="47"/>
        <v>0</v>
      </c>
      <c r="K484" s="346">
        <v>0</v>
      </c>
      <c r="L484" s="346"/>
      <c r="M484" s="346">
        <f t="shared" si="48"/>
        <v>0</v>
      </c>
      <c r="N484" s="346">
        <f t="shared" si="50"/>
        <v>0</v>
      </c>
      <c r="O484" s="449"/>
      <c r="P484" s="451"/>
      <c r="Q484" s="451"/>
      <c r="R484" s="451"/>
    </row>
    <row r="485" spans="1:18" s="162" customFormat="1" ht="17.25">
      <c r="A485" s="344">
        <v>37</v>
      </c>
      <c r="B485" s="345" t="s">
        <v>867</v>
      </c>
      <c r="C485" s="344" t="s">
        <v>91</v>
      </c>
      <c r="D485" s="346">
        <v>103</v>
      </c>
      <c r="E485" s="346">
        <v>41.632999999999996</v>
      </c>
      <c r="F485" s="346"/>
      <c r="G485" s="346">
        <f t="shared" si="46"/>
        <v>0</v>
      </c>
      <c r="H485" s="346">
        <v>25</v>
      </c>
      <c r="I485" s="346"/>
      <c r="J485" s="346">
        <f t="shared" si="47"/>
        <v>0</v>
      </c>
      <c r="K485" s="346">
        <v>0.08</v>
      </c>
      <c r="L485" s="346"/>
      <c r="M485" s="346">
        <f t="shared" si="48"/>
        <v>0</v>
      </c>
      <c r="N485" s="346">
        <f t="shared" si="50"/>
        <v>0</v>
      </c>
      <c r="O485" s="449"/>
      <c r="P485" s="451"/>
      <c r="Q485" s="451"/>
      <c r="R485" s="451"/>
    </row>
    <row r="486" spans="1:18" s="360" customFormat="1" ht="17.25">
      <c r="A486" s="361"/>
      <c r="B486" s="362" t="s">
        <v>102</v>
      </c>
      <c r="C486" s="363"/>
      <c r="D486" s="363"/>
      <c r="E486" s="363"/>
      <c r="F486" s="363"/>
      <c r="G486" s="346">
        <f t="shared" si="46"/>
        <v>0</v>
      </c>
      <c r="H486" s="363"/>
      <c r="I486" s="363"/>
      <c r="J486" s="346">
        <f t="shared" si="47"/>
        <v>0</v>
      </c>
      <c r="K486" s="363"/>
      <c r="L486" s="363"/>
      <c r="M486" s="346">
        <f t="shared" si="48"/>
        <v>0</v>
      </c>
      <c r="N486" s="363"/>
      <c r="O486" s="449"/>
      <c r="P486" s="451"/>
      <c r="Q486" s="451"/>
      <c r="R486" s="451"/>
    </row>
    <row r="487" spans="1:18" s="162" customFormat="1" ht="17.25">
      <c r="A487" s="344">
        <v>1</v>
      </c>
      <c r="B487" s="345" t="s">
        <v>481</v>
      </c>
      <c r="C487" s="344" t="s">
        <v>91</v>
      </c>
      <c r="D487" s="346">
        <v>94</v>
      </c>
      <c r="E487" s="346">
        <v>16.59</v>
      </c>
      <c r="F487" s="346"/>
      <c r="G487" s="346">
        <f t="shared" si="46"/>
        <v>0</v>
      </c>
      <c r="H487" s="346">
        <v>3.2100000000000004</v>
      </c>
      <c r="I487" s="346"/>
      <c r="J487" s="346">
        <f t="shared" si="47"/>
        <v>0</v>
      </c>
      <c r="K487" s="346">
        <v>0.12</v>
      </c>
      <c r="L487" s="346"/>
      <c r="M487" s="346">
        <f t="shared" si="48"/>
        <v>0</v>
      </c>
      <c r="N487" s="346">
        <f>G487+J487+M487</f>
        <v>0</v>
      </c>
      <c r="O487" s="449"/>
      <c r="P487" s="451"/>
      <c r="Q487" s="451"/>
      <c r="R487" s="451"/>
    </row>
    <row r="488" spans="1:18" s="162" customFormat="1" ht="17.25">
      <c r="A488" s="344">
        <v>2</v>
      </c>
      <c r="B488" s="345" t="s">
        <v>103</v>
      </c>
      <c r="C488" s="344" t="s">
        <v>91</v>
      </c>
      <c r="D488" s="346">
        <v>94</v>
      </c>
      <c r="E488" s="346">
        <v>3.0324000000000009</v>
      </c>
      <c r="F488" s="346"/>
      <c r="G488" s="346">
        <f t="shared" si="46"/>
        <v>0</v>
      </c>
      <c r="H488" s="346">
        <v>7.5</v>
      </c>
      <c r="I488" s="346"/>
      <c r="J488" s="346">
        <f t="shared" si="47"/>
        <v>0</v>
      </c>
      <c r="K488" s="346">
        <v>5.96E-2</v>
      </c>
      <c r="L488" s="346"/>
      <c r="M488" s="346">
        <f t="shared" si="48"/>
        <v>0</v>
      </c>
      <c r="N488" s="346">
        <f t="shared" ref="N488:N496" si="51">G488+J488+M488</f>
        <v>0</v>
      </c>
      <c r="O488" s="449"/>
      <c r="P488" s="451"/>
      <c r="Q488" s="451"/>
      <c r="R488" s="451"/>
    </row>
    <row r="489" spans="1:18" s="162" customFormat="1" ht="17.25">
      <c r="A489" s="344">
        <v>3</v>
      </c>
      <c r="B489" s="345" t="s">
        <v>482</v>
      </c>
      <c r="C489" s="344" t="s">
        <v>91</v>
      </c>
      <c r="D489" s="346">
        <v>94</v>
      </c>
      <c r="E489" s="346">
        <v>21.620100000000001</v>
      </c>
      <c r="F489" s="346"/>
      <c r="G489" s="346">
        <f t="shared" si="46"/>
        <v>0</v>
      </c>
      <c r="H489" s="346">
        <v>2.6987999999999999</v>
      </c>
      <c r="I489" s="346"/>
      <c r="J489" s="346">
        <f t="shared" si="47"/>
        <v>0</v>
      </c>
      <c r="K489" s="346">
        <v>8.5600000000000009E-2</v>
      </c>
      <c r="L489" s="346"/>
      <c r="M489" s="346">
        <f t="shared" si="48"/>
        <v>0</v>
      </c>
      <c r="N489" s="346">
        <f t="shared" si="51"/>
        <v>0</v>
      </c>
      <c r="O489" s="449"/>
      <c r="P489" s="451"/>
      <c r="Q489" s="451"/>
      <c r="R489" s="451"/>
    </row>
    <row r="490" spans="1:18" s="162" customFormat="1" ht="17.25">
      <c r="A490" s="344"/>
      <c r="B490" s="345" t="s">
        <v>579</v>
      </c>
      <c r="C490" s="344" t="s">
        <v>91</v>
      </c>
      <c r="D490" s="346">
        <v>117.5</v>
      </c>
      <c r="E490" s="346"/>
      <c r="F490" s="346"/>
      <c r="G490" s="346">
        <f t="shared" si="46"/>
        <v>0</v>
      </c>
      <c r="H490" s="346"/>
      <c r="I490" s="346"/>
      <c r="J490" s="346">
        <f t="shared" si="47"/>
        <v>0</v>
      </c>
      <c r="K490" s="346"/>
      <c r="L490" s="346"/>
      <c r="M490" s="346">
        <f t="shared" si="48"/>
        <v>0</v>
      </c>
      <c r="N490" s="346"/>
      <c r="O490" s="449"/>
      <c r="P490" s="451"/>
      <c r="Q490" s="451"/>
      <c r="R490" s="451"/>
    </row>
    <row r="491" spans="1:18" ht="17.25">
      <c r="A491" s="344"/>
      <c r="B491" s="345" t="s">
        <v>580</v>
      </c>
      <c r="C491" s="344" t="s">
        <v>91</v>
      </c>
      <c r="D491" s="346">
        <v>117.5</v>
      </c>
      <c r="E491" s="346"/>
      <c r="F491" s="346"/>
      <c r="G491" s="346">
        <f t="shared" si="46"/>
        <v>0</v>
      </c>
      <c r="H491" s="346"/>
      <c r="I491" s="346"/>
      <c r="J491" s="346">
        <f t="shared" si="47"/>
        <v>0</v>
      </c>
      <c r="K491" s="346"/>
      <c r="L491" s="346"/>
      <c r="M491" s="346">
        <f t="shared" si="48"/>
        <v>0</v>
      </c>
      <c r="N491" s="346"/>
      <c r="O491" s="449"/>
      <c r="P491" s="451"/>
      <c r="Q491" s="451"/>
      <c r="R491" s="451"/>
    </row>
    <row r="492" spans="1:18" ht="17.25">
      <c r="A492" s="344"/>
      <c r="B492" s="345" t="s">
        <v>531</v>
      </c>
      <c r="C492" s="344" t="s">
        <v>1</v>
      </c>
      <c r="D492" s="346">
        <v>0.76</v>
      </c>
      <c r="E492" s="346"/>
      <c r="F492" s="346"/>
      <c r="G492" s="346">
        <f t="shared" ref="G492:G510" si="52">D492*F492</f>
        <v>0</v>
      </c>
      <c r="H492" s="346"/>
      <c r="I492" s="346"/>
      <c r="J492" s="346">
        <f t="shared" ref="J492:J510" si="53">D492*I492</f>
        <v>0</v>
      </c>
      <c r="K492" s="346"/>
      <c r="L492" s="346"/>
      <c r="M492" s="346">
        <f t="shared" ref="M492:M510" si="54">D492*L492</f>
        <v>0</v>
      </c>
      <c r="N492" s="346"/>
      <c r="O492" s="449"/>
      <c r="P492" s="451"/>
      <c r="Q492" s="451"/>
      <c r="R492" s="451"/>
    </row>
    <row r="493" spans="1:18" ht="17.25">
      <c r="A493" s="344">
        <v>4</v>
      </c>
      <c r="B493" s="345" t="s">
        <v>446</v>
      </c>
      <c r="C493" s="344" t="s">
        <v>91</v>
      </c>
      <c r="D493" s="346">
        <v>94</v>
      </c>
      <c r="E493" s="346">
        <v>4.0828600000000002</v>
      </c>
      <c r="F493" s="346"/>
      <c r="G493" s="346">
        <f t="shared" si="52"/>
        <v>0</v>
      </c>
      <c r="H493" s="346">
        <v>1.2480000000000002</v>
      </c>
      <c r="I493" s="346"/>
      <c r="J493" s="346">
        <f t="shared" si="53"/>
        <v>0</v>
      </c>
      <c r="K493" s="346">
        <v>1.2800000000000001E-2</v>
      </c>
      <c r="L493" s="346"/>
      <c r="M493" s="346">
        <f t="shared" si="54"/>
        <v>0</v>
      </c>
      <c r="N493" s="346">
        <f t="shared" si="51"/>
        <v>0</v>
      </c>
      <c r="O493" s="449"/>
      <c r="P493" s="451"/>
      <c r="Q493" s="451"/>
      <c r="R493" s="451"/>
    </row>
    <row r="494" spans="1:18" ht="17.25">
      <c r="A494" s="344"/>
      <c r="B494" s="345" t="s">
        <v>581</v>
      </c>
      <c r="C494" s="344" t="s">
        <v>91</v>
      </c>
      <c r="D494" s="346">
        <v>104.34</v>
      </c>
      <c r="E494" s="346"/>
      <c r="F494" s="346"/>
      <c r="G494" s="346">
        <f t="shared" si="52"/>
        <v>0</v>
      </c>
      <c r="H494" s="346"/>
      <c r="I494" s="346"/>
      <c r="J494" s="346">
        <f t="shared" si="53"/>
        <v>0</v>
      </c>
      <c r="K494" s="346"/>
      <c r="L494" s="346"/>
      <c r="M494" s="346">
        <f t="shared" si="54"/>
        <v>0</v>
      </c>
      <c r="N494" s="346">
        <f t="shared" si="51"/>
        <v>0</v>
      </c>
      <c r="O494" s="449"/>
      <c r="P494" s="451"/>
      <c r="Q494" s="451"/>
      <c r="R494" s="451"/>
    </row>
    <row r="495" spans="1:18" ht="17.25">
      <c r="A495" s="344"/>
      <c r="B495" s="345" t="s">
        <v>531</v>
      </c>
      <c r="C495" s="344" t="s">
        <v>1</v>
      </c>
      <c r="D495" s="346">
        <v>0.19</v>
      </c>
      <c r="E495" s="346"/>
      <c r="F495" s="346"/>
      <c r="G495" s="346">
        <f t="shared" si="52"/>
        <v>0</v>
      </c>
      <c r="H495" s="346"/>
      <c r="I495" s="346"/>
      <c r="J495" s="346">
        <f t="shared" si="53"/>
        <v>0</v>
      </c>
      <c r="K495" s="346"/>
      <c r="L495" s="346"/>
      <c r="M495" s="346">
        <f t="shared" si="54"/>
        <v>0</v>
      </c>
      <c r="N495" s="346"/>
      <c r="O495" s="449"/>
      <c r="P495" s="451"/>
      <c r="Q495" s="451"/>
      <c r="R495" s="451"/>
    </row>
    <row r="496" spans="1:18" ht="17.25">
      <c r="A496" s="344">
        <v>5</v>
      </c>
      <c r="B496" s="345" t="s">
        <v>447</v>
      </c>
      <c r="C496" s="344" t="s">
        <v>96</v>
      </c>
      <c r="D496" s="346">
        <v>3.8</v>
      </c>
      <c r="E496" s="346">
        <v>44.77</v>
      </c>
      <c r="F496" s="346"/>
      <c r="G496" s="346">
        <f t="shared" si="52"/>
        <v>0</v>
      </c>
      <c r="H496" s="346">
        <v>18.096</v>
      </c>
      <c r="I496" s="346"/>
      <c r="J496" s="346">
        <f t="shared" si="53"/>
        <v>0</v>
      </c>
      <c r="K496" s="346">
        <v>4.32</v>
      </c>
      <c r="L496" s="346"/>
      <c r="M496" s="346">
        <f t="shared" si="54"/>
        <v>0</v>
      </c>
      <c r="N496" s="346">
        <f t="shared" si="51"/>
        <v>0</v>
      </c>
      <c r="O496" s="449"/>
      <c r="P496" s="451"/>
      <c r="Q496" s="451"/>
      <c r="R496" s="451"/>
    </row>
    <row r="497" spans="1:18" ht="17.25">
      <c r="A497" s="344"/>
      <c r="B497" s="345" t="s">
        <v>479</v>
      </c>
      <c r="C497" s="344" t="s">
        <v>96</v>
      </c>
      <c r="D497" s="346">
        <v>4.18</v>
      </c>
      <c r="E497" s="346"/>
      <c r="F497" s="346"/>
      <c r="G497" s="346">
        <f t="shared" si="52"/>
        <v>0</v>
      </c>
      <c r="H497" s="346"/>
      <c r="I497" s="346"/>
      <c r="J497" s="346">
        <f t="shared" si="53"/>
        <v>0</v>
      </c>
      <c r="K497" s="346"/>
      <c r="L497" s="346"/>
      <c r="M497" s="346">
        <f t="shared" si="54"/>
        <v>0</v>
      </c>
      <c r="N497" s="346"/>
      <c r="O497" s="449"/>
      <c r="P497" s="451"/>
      <c r="Q497" s="451"/>
      <c r="R497" s="451"/>
    </row>
    <row r="498" spans="1:18" s="64" customFormat="1" ht="17.25">
      <c r="A498" s="361"/>
      <c r="B498" s="362" t="s">
        <v>164</v>
      </c>
      <c r="C498" s="361"/>
      <c r="D498" s="361"/>
      <c r="E498" s="361"/>
      <c r="F498" s="361"/>
      <c r="G498" s="346">
        <f t="shared" si="52"/>
        <v>0</v>
      </c>
      <c r="H498" s="361"/>
      <c r="I498" s="361"/>
      <c r="J498" s="346">
        <f t="shared" si="53"/>
        <v>0</v>
      </c>
      <c r="K498" s="361"/>
      <c r="L498" s="361"/>
      <c r="M498" s="346">
        <f t="shared" si="54"/>
        <v>0</v>
      </c>
      <c r="N498" s="361"/>
      <c r="O498" s="449"/>
      <c r="P498" s="451"/>
      <c r="Q498" s="451"/>
      <c r="R498" s="451"/>
    </row>
    <row r="499" spans="1:18" ht="17.25">
      <c r="A499" s="344">
        <v>1</v>
      </c>
      <c r="B499" s="345" t="s">
        <v>165</v>
      </c>
      <c r="C499" s="344" t="s">
        <v>91</v>
      </c>
      <c r="D499" s="346">
        <v>25.6</v>
      </c>
      <c r="E499" s="346">
        <v>405</v>
      </c>
      <c r="F499" s="346"/>
      <c r="G499" s="346">
        <f t="shared" si="52"/>
        <v>0</v>
      </c>
      <c r="H499" s="346">
        <v>18.75</v>
      </c>
      <c r="I499" s="346"/>
      <c r="J499" s="346">
        <f t="shared" si="53"/>
        <v>0</v>
      </c>
      <c r="K499" s="346">
        <v>4.9879199999999999</v>
      </c>
      <c r="L499" s="346"/>
      <c r="M499" s="346">
        <f t="shared" si="54"/>
        <v>0</v>
      </c>
      <c r="N499" s="346">
        <f>G499+J499+M499</f>
        <v>0</v>
      </c>
      <c r="O499" s="449"/>
      <c r="P499" s="451"/>
      <c r="Q499" s="451"/>
      <c r="R499" s="451"/>
    </row>
    <row r="500" spans="1:18" ht="17.25">
      <c r="A500" s="344">
        <v>2</v>
      </c>
      <c r="B500" s="345" t="s">
        <v>166</v>
      </c>
      <c r="C500" s="344" t="s">
        <v>91</v>
      </c>
      <c r="D500" s="346">
        <v>5.2</v>
      </c>
      <c r="E500" s="346">
        <v>209.99999999999997</v>
      </c>
      <c r="F500" s="346"/>
      <c r="G500" s="346">
        <f t="shared" si="52"/>
        <v>0</v>
      </c>
      <c r="H500" s="346">
        <v>18.749999999999996</v>
      </c>
      <c r="I500" s="346"/>
      <c r="J500" s="346">
        <f t="shared" si="53"/>
        <v>0</v>
      </c>
      <c r="K500" s="346">
        <v>4.9879199999999999</v>
      </c>
      <c r="L500" s="346"/>
      <c r="M500" s="346">
        <f t="shared" si="54"/>
        <v>0</v>
      </c>
      <c r="N500" s="346">
        <f t="shared" ref="N500:N501" si="55">G500+J500+M500</f>
        <v>0</v>
      </c>
      <c r="O500" s="449"/>
      <c r="P500" s="451"/>
      <c r="Q500" s="451"/>
      <c r="R500" s="451"/>
    </row>
    <row r="501" spans="1:18" s="142" customFormat="1" ht="18">
      <c r="A501" s="344">
        <v>3</v>
      </c>
      <c r="B501" s="345" t="s">
        <v>448</v>
      </c>
      <c r="C501" s="344" t="s">
        <v>91</v>
      </c>
      <c r="D501" s="346">
        <v>7.6</v>
      </c>
      <c r="E501" s="346">
        <v>131.10399999999998</v>
      </c>
      <c r="F501" s="346"/>
      <c r="G501" s="346">
        <f t="shared" si="52"/>
        <v>0</v>
      </c>
      <c r="H501" s="346">
        <v>18.75</v>
      </c>
      <c r="I501" s="346"/>
      <c r="J501" s="346">
        <f t="shared" si="53"/>
        <v>0</v>
      </c>
      <c r="K501" s="346">
        <v>1.4119999999999999</v>
      </c>
      <c r="L501" s="346"/>
      <c r="M501" s="346">
        <f t="shared" si="54"/>
        <v>0</v>
      </c>
      <c r="N501" s="346">
        <f t="shared" si="55"/>
        <v>0</v>
      </c>
      <c r="O501" s="449"/>
      <c r="P501" s="451"/>
      <c r="Q501" s="451"/>
      <c r="R501" s="451"/>
    </row>
    <row r="502" spans="1:18" s="365" customFormat="1" ht="18">
      <c r="A502" s="361"/>
      <c r="B502" s="362" t="s">
        <v>167</v>
      </c>
      <c r="C502" s="361"/>
      <c r="D502" s="361"/>
      <c r="E502" s="361"/>
      <c r="F502" s="361"/>
      <c r="G502" s="346">
        <f t="shared" si="52"/>
        <v>0</v>
      </c>
      <c r="H502" s="361"/>
      <c r="I502" s="361"/>
      <c r="J502" s="346">
        <f t="shared" si="53"/>
        <v>0</v>
      </c>
      <c r="K502" s="361"/>
      <c r="L502" s="361"/>
      <c r="M502" s="346">
        <f t="shared" si="54"/>
        <v>0</v>
      </c>
      <c r="N502" s="361"/>
      <c r="O502" s="449"/>
      <c r="P502" s="451"/>
      <c r="Q502" s="451"/>
      <c r="R502" s="451"/>
    </row>
    <row r="503" spans="1:18" s="142" customFormat="1" ht="30">
      <c r="A503" s="344">
        <v>1</v>
      </c>
      <c r="B503" s="352" t="s">
        <v>449</v>
      </c>
      <c r="C503" s="344" t="s">
        <v>91</v>
      </c>
      <c r="D503" s="346">
        <v>62</v>
      </c>
      <c r="E503" s="346">
        <v>12.184000000000001</v>
      </c>
      <c r="F503" s="346"/>
      <c r="G503" s="346">
        <f t="shared" si="52"/>
        <v>0</v>
      </c>
      <c r="H503" s="346">
        <v>1.74</v>
      </c>
      <c r="I503" s="346"/>
      <c r="J503" s="346">
        <f t="shared" si="53"/>
        <v>0</v>
      </c>
      <c r="K503" s="346">
        <v>0</v>
      </c>
      <c r="L503" s="346"/>
      <c r="M503" s="346">
        <f t="shared" si="54"/>
        <v>0</v>
      </c>
      <c r="N503" s="346">
        <f>G503+J503+M503</f>
        <v>0</v>
      </c>
      <c r="O503" s="449"/>
      <c r="P503" s="451"/>
      <c r="Q503" s="451"/>
      <c r="R503" s="451"/>
    </row>
    <row r="504" spans="1:18" s="142" customFormat="1" ht="18">
      <c r="A504" s="344"/>
      <c r="B504" s="352" t="s">
        <v>461</v>
      </c>
      <c r="C504" s="344" t="s">
        <v>96</v>
      </c>
      <c r="D504" s="346">
        <v>6.32</v>
      </c>
      <c r="E504" s="346"/>
      <c r="F504" s="346"/>
      <c r="G504" s="346">
        <f t="shared" si="52"/>
        <v>0</v>
      </c>
      <c r="H504" s="346"/>
      <c r="I504" s="346"/>
      <c r="J504" s="346">
        <f t="shared" si="53"/>
        <v>0</v>
      </c>
      <c r="K504" s="346"/>
      <c r="L504" s="346"/>
      <c r="M504" s="346">
        <f t="shared" si="54"/>
        <v>0</v>
      </c>
      <c r="N504" s="346"/>
      <c r="O504" s="449"/>
      <c r="P504" s="451"/>
      <c r="Q504" s="451"/>
      <c r="R504" s="451"/>
    </row>
    <row r="505" spans="1:18" s="162" customFormat="1" ht="17.25">
      <c r="A505" s="344">
        <v>2</v>
      </c>
      <c r="B505" s="345" t="s">
        <v>450</v>
      </c>
      <c r="C505" s="344" t="s">
        <v>91</v>
      </c>
      <c r="D505" s="346">
        <v>55.6</v>
      </c>
      <c r="E505" s="346">
        <v>19.393200000000004</v>
      </c>
      <c r="F505" s="346"/>
      <c r="G505" s="346">
        <f t="shared" si="52"/>
        <v>0</v>
      </c>
      <c r="H505" s="346">
        <v>4.4400000000000004</v>
      </c>
      <c r="I505" s="346"/>
      <c r="J505" s="346">
        <f t="shared" si="53"/>
        <v>0</v>
      </c>
      <c r="K505" s="346">
        <v>2.8399999999999998E-2</v>
      </c>
      <c r="L505" s="346"/>
      <c r="M505" s="346">
        <f t="shared" si="54"/>
        <v>0</v>
      </c>
      <c r="N505" s="346">
        <f t="shared" ref="N505:N510" si="56">G505+J505+M505</f>
        <v>0</v>
      </c>
      <c r="O505" s="449"/>
      <c r="P505" s="451"/>
      <c r="Q505" s="451"/>
      <c r="R505" s="451"/>
    </row>
    <row r="506" spans="1:18" s="162" customFormat="1" ht="17.25">
      <c r="A506" s="344"/>
      <c r="B506" s="345" t="s">
        <v>582</v>
      </c>
      <c r="C506" s="344" t="s">
        <v>96</v>
      </c>
      <c r="D506" s="346">
        <v>3.28</v>
      </c>
      <c r="E506" s="346"/>
      <c r="F506" s="346"/>
      <c r="G506" s="346">
        <f t="shared" si="52"/>
        <v>0</v>
      </c>
      <c r="H506" s="346"/>
      <c r="I506" s="346"/>
      <c r="J506" s="346">
        <f t="shared" si="53"/>
        <v>0</v>
      </c>
      <c r="K506" s="346"/>
      <c r="L506" s="346"/>
      <c r="M506" s="346">
        <f t="shared" si="54"/>
        <v>0</v>
      </c>
      <c r="N506" s="346"/>
      <c r="O506" s="449"/>
      <c r="P506" s="451"/>
      <c r="Q506" s="451"/>
      <c r="R506" s="451"/>
    </row>
    <row r="507" spans="1:18" ht="17.25">
      <c r="A507" s="344">
        <v>3</v>
      </c>
      <c r="B507" s="345" t="s">
        <v>451</v>
      </c>
      <c r="C507" s="344" t="s">
        <v>91</v>
      </c>
      <c r="D507" s="346">
        <v>17</v>
      </c>
      <c r="E507" s="346">
        <v>2.8080000000000003</v>
      </c>
      <c r="F507" s="346"/>
      <c r="G507" s="346">
        <f t="shared" si="52"/>
        <v>0</v>
      </c>
      <c r="H507" s="346">
        <v>6.25</v>
      </c>
      <c r="I507" s="346"/>
      <c r="J507" s="346">
        <f t="shared" si="53"/>
        <v>0</v>
      </c>
      <c r="K507" s="346">
        <v>0</v>
      </c>
      <c r="L507" s="346"/>
      <c r="M507" s="346">
        <f t="shared" si="54"/>
        <v>0</v>
      </c>
      <c r="N507" s="346">
        <f t="shared" si="56"/>
        <v>0</v>
      </c>
      <c r="O507" s="449"/>
      <c r="P507" s="451"/>
      <c r="Q507" s="451"/>
      <c r="R507" s="451"/>
    </row>
    <row r="508" spans="1:18" ht="17.25">
      <c r="A508" s="344">
        <v>4</v>
      </c>
      <c r="B508" s="353" t="s">
        <v>606</v>
      </c>
      <c r="C508" s="344" t="s">
        <v>91</v>
      </c>
      <c r="D508" s="346">
        <v>4</v>
      </c>
      <c r="E508" s="346">
        <v>41.632999999999996</v>
      </c>
      <c r="F508" s="346"/>
      <c r="G508" s="346">
        <f t="shared" si="52"/>
        <v>0</v>
      </c>
      <c r="H508" s="346">
        <v>25</v>
      </c>
      <c r="I508" s="346"/>
      <c r="J508" s="346">
        <f t="shared" si="53"/>
        <v>0</v>
      </c>
      <c r="K508" s="346">
        <v>0.08</v>
      </c>
      <c r="L508" s="346"/>
      <c r="M508" s="346">
        <f t="shared" si="54"/>
        <v>0</v>
      </c>
      <c r="N508" s="346">
        <f t="shared" si="56"/>
        <v>0</v>
      </c>
      <c r="O508" s="449"/>
      <c r="P508" s="451"/>
      <c r="Q508" s="451"/>
      <c r="R508" s="451"/>
    </row>
    <row r="509" spans="1:18" ht="17.25">
      <c r="A509" s="344">
        <v>5</v>
      </c>
      <c r="B509" s="345" t="s">
        <v>608</v>
      </c>
      <c r="C509" s="344" t="s">
        <v>3</v>
      </c>
      <c r="D509" s="346">
        <v>23</v>
      </c>
      <c r="E509" s="346">
        <v>17.5</v>
      </c>
      <c r="F509" s="346"/>
      <c r="G509" s="346">
        <f t="shared" si="52"/>
        <v>0</v>
      </c>
      <c r="H509" s="346">
        <v>2.5</v>
      </c>
      <c r="I509" s="346"/>
      <c r="J509" s="346">
        <f t="shared" si="53"/>
        <v>0</v>
      </c>
      <c r="K509" s="346">
        <v>0</v>
      </c>
      <c r="L509" s="346"/>
      <c r="M509" s="346">
        <f t="shared" si="54"/>
        <v>0</v>
      </c>
      <c r="N509" s="346">
        <f t="shared" si="56"/>
        <v>0</v>
      </c>
      <c r="O509" s="449"/>
      <c r="P509" s="451"/>
      <c r="Q509" s="451"/>
      <c r="R509" s="451"/>
    </row>
    <row r="510" spans="1:18" ht="17.25">
      <c r="A510" s="344">
        <v>6</v>
      </c>
      <c r="B510" s="345" t="s">
        <v>607</v>
      </c>
      <c r="C510" s="344" t="s">
        <v>3</v>
      </c>
      <c r="D510" s="346">
        <v>46</v>
      </c>
      <c r="E510" s="346">
        <v>2.5423728813559325</v>
      </c>
      <c r="F510" s="346"/>
      <c r="G510" s="346">
        <f t="shared" si="52"/>
        <v>0</v>
      </c>
      <c r="H510" s="346">
        <v>1.875</v>
      </c>
      <c r="I510" s="346"/>
      <c r="J510" s="346">
        <f t="shared" si="53"/>
        <v>0</v>
      </c>
      <c r="K510" s="346">
        <v>0</v>
      </c>
      <c r="L510" s="346"/>
      <c r="M510" s="346">
        <f t="shared" si="54"/>
        <v>0</v>
      </c>
      <c r="N510" s="346">
        <f t="shared" si="56"/>
        <v>0</v>
      </c>
      <c r="O510" s="449"/>
      <c r="P510" s="451"/>
      <c r="Q510" s="451"/>
      <c r="R510" s="451"/>
    </row>
    <row r="511" spans="1:18" ht="18">
      <c r="A511" s="140"/>
      <c r="B511" s="140" t="s">
        <v>124</v>
      </c>
      <c r="C511" s="140"/>
      <c r="D511" s="140"/>
      <c r="E511" s="140"/>
      <c r="F511" s="140"/>
      <c r="G511" s="141">
        <f>SUM(G426:G510)</f>
        <v>0</v>
      </c>
      <c r="H511" s="140"/>
      <c r="I511" s="140"/>
      <c r="J511" s="141">
        <f>SUM(J426:J510)</f>
        <v>0</v>
      </c>
      <c r="K511" s="140"/>
      <c r="L511" s="140"/>
      <c r="M511" s="141">
        <f>SUM(M426:M510)</f>
        <v>0</v>
      </c>
      <c r="N511" s="141">
        <f>SUM(N426:N510)</f>
        <v>0</v>
      </c>
      <c r="O511" s="450"/>
    </row>
    <row r="512" spans="1:18" ht="18">
      <c r="A512" s="140"/>
      <c r="B512" s="140" t="s">
        <v>133</v>
      </c>
      <c r="C512" s="159">
        <v>0.1</v>
      </c>
      <c r="D512" s="140"/>
      <c r="E512" s="140"/>
      <c r="F512" s="140"/>
      <c r="G512" s="140"/>
      <c r="H512" s="140"/>
      <c r="I512" s="140"/>
      <c r="J512" s="140"/>
      <c r="K512" s="140"/>
      <c r="L512" s="140"/>
      <c r="M512" s="140"/>
      <c r="N512" s="141">
        <f>N511*C512</f>
        <v>0</v>
      </c>
    </row>
    <row r="513" spans="1:14" ht="18">
      <c r="A513" s="140"/>
      <c r="B513" s="140" t="s">
        <v>124</v>
      </c>
      <c r="C513" s="140"/>
      <c r="D513" s="140"/>
      <c r="E513" s="140"/>
      <c r="F513" s="140"/>
      <c r="G513" s="140"/>
      <c r="H513" s="140"/>
      <c r="I513" s="140"/>
      <c r="J513" s="140"/>
      <c r="K513" s="140"/>
      <c r="L513" s="140"/>
      <c r="M513" s="140"/>
      <c r="N513" s="141">
        <f>N511+N512</f>
        <v>0</v>
      </c>
    </row>
    <row r="514" spans="1:14" ht="18">
      <c r="A514" s="140"/>
      <c r="B514" s="140" t="s">
        <v>134</v>
      </c>
      <c r="C514" s="159">
        <v>0.08</v>
      </c>
      <c r="D514" s="140"/>
      <c r="E514" s="140"/>
      <c r="F514" s="140"/>
      <c r="G514" s="140"/>
      <c r="H514" s="140"/>
      <c r="I514" s="140"/>
      <c r="J514" s="140"/>
      <c r="K514" s="140"/>
      <c r="L514" s="140"/>
      <c r="M514" s="140"/>
      <c r="N514" s="141">
        <f>N513*C514</f>
        <v>0</v>
      </c>
    </row>
    <row r="515" spans="1:14" ht="17.25">
      <c r="A515" s="356"/>
      <c r="B515" s="356" t="s">
        <v>844</v>
      </c>
      <c r="C515" s="356"/>
      <c r="D515" s="356"/>
      <c r="E515" s="356"/>
      <c r="F515" s="356"/>
      <c r="G515" s="356"/>
      <c r="H515" s="356"/>
      <c r="I515" s="356"/>
      <c r="J515" s="356"/>
      <c r="K515" s="356"/>
      <c r="L515" s="356"/>
      <c r="M515" s="356"/>
      <c r="N515" s="357">
        <f>N514+N513</f>
        <v>0</v>
      </c>
    </row>
    <row r="516" spans="1:14" s="64" customFormat="1">
      <c r="A516" s="366"/>
      <c r="B516" s="362" t="s">
        <v>168</v>
      </c>
      <c r="C516" s="366"/>
      <c r="D516" s="366"/>
      <c r="E516" s="366"/>
      <c r="F516" s="366"/>
      <c r="G516" s="366"/>
      <c r="H516" s="366"/>
      <c r="I516" s="366"/>
      <c r="J516" s="366"/>
      <c r="K516" s="366"/>
      <c r="L516" s="366"/>
      <c r="M516" s="366"/>
      <c r="N516" s="366"/>
    </row>
    <row r="517" spans="1:14" ht="30.75">
      <c r="A517" s="358">
        <v>1</v>
      </c>
      <c r="B517" s="359" t="s">
        <v>452</v>
      </c>
      <c r="C517" s="358" t="s">
        <v>78</v>
      </c>
      <c r="D517" s="346">
        <v>1</v>
      </c>
      <c r="E517" s="346">
        <v>1122</v>
      </c>
      <c r="F517" s="346"/>
      <c r="G517" s="346">
        <f>D517*F517</f>
        <v>0</v>
      </c>
      <c r="H517" s="346">
        <v>187.5</v>
      </c>
      <c r="I517" s="346"/>
      <c r="J517" s="346">
        <f>D517*I517</f>
        <v>0</v>
      </c>
      <c r="K517" s="346">
        <v>0</v>
      </c>
      <c r="L517" s="346"/>
      <c r="M517" s="346">
        <f>D517*L517</f>
        <v>0</v>
      </c>
      <c r="N517" s="346">
        <f>G517+J517+M517</f>
        <v>0</v>
      </c>
    </row>
    <row r="518" spans="1:14" ht="30.75">
      <c r="A518" s="358">
        <v>2</v>
      </c>
      <c r="B518" s="359" t="s">
        <v>453</v>
      </c>
      <c r="C518" s="358" t="s">
        <v>78</v>
      </c>
      <c r="D518" s="346">
        <v>2</v>
      </c>
      <c r="E518" s="346">
        <v>774.7</v>
      </c>
      <c r="F518" s="346"/>
      <c r="G518" s="346">
        <f>D518*F518</f>
        <v>0</v>
      </c>
      <c r="H518" s="346">
        <v>187.5</v>
      </c>
      <c r="I518" s="346"/>
      <c r="J518" s="346">
        <f>D518*I518</f>
        <v>0</v>
      </c>
      <c r="K518" s="346">
        <v>0</v>
      </c>
      <c r="L518" s="346"/>
      <c r="M518" s="346">
        <f>D518*L518</f>
        <v>0</v>
      </c>
      <c r="N518" s="346">
        <f>G518+J518+M518</f>
        <v>0</v>
      </c>
    </row>
    <row r="519" spans="1:14" ht="18">
      <c r="A519" s="140"/>
      <c r="B519" s="140" t="s">
        <v>124</v>
      </c>
      <c r="C519" s="140"/>
      <c r="D519" s="140"/>
      <c r="E519" s="140"/>
      <c r="F519" s="140"/>
      <c r="G519" s="141">
        <f>SUM(G517:G518)</f>
        <v>0</v>
      </c>
      <c r="H519" s="140"/>
      <c r="I519" s="140"/>
      <c r="J519" s="141">
        <f>SUM(J517:J518)</f>
        <v>0</v>
      </c>
      <c r="K519" s="140"/>
      <c r="L519" s="140"/>
      <c r="M519" s="141">
        <f t="shared" ref="M519:N519" si="57">SUM(M517:M518)</f>
        <v>0</v>
      </c>
      <c r="N519" s="141">
        <f t="shared" si="57"/>
        <v>0</v>
      </c>
    </row>
    <row r="520" spans="1:14" ht="36">
      <c r="A520" s="140"/>
      <c r="B520" s="140" t="s">
        <v>185</v>
      </c>
      <c r="C520" s="159">
        <v>0.68</v>
      </c>
      <c r="D520" s="140"/>
      <c r="E520" s="140"/>
      <c r="F520" s="140"/>
      <c r="G520" s="140"/>
      <c r="H520" s="140"/>
      <c r="I520" s="140"/>
      <c r="J520" s="140"/>
      <c r="K520" s="140"/>
      <c r="L520" s="140"/>
      <c r="M520" s="140"/>
      <c r="N520" s="141">
        <f>J519*C520</f>
        <v>0</v>
      </c>
    </row>
    <row r="521" spans="1:14" ht="18">
      <c r="A521" s="140"/>
      <c r="B521" s="140" t="s">
        <v>124</v>
      </c>
      <c r="C521" s="140"/>
      <c r="D521" s="140"/>
      <c r="E521" s="140"/>
      <c r="F521" s="140"/>
      <c r="G521" s="140"/>
      <c r="H521" s="140"/>
      <c r="I521" s="140"/>
      <c r="J521" s="140"/>
      <c r="K521" s="140"/>
      <c r="L521" s="140"/>
      <c r="M521" s="140"/>
      <c r="N521" s="141">
        <f>N519+N520</f>
        <v>0</v>
      </c>
    </row>
    <row r="522" spans="1:14" ht="36">
      <c r="A522" s="140"/>
      <c r="B522" s="140" t="s">
        <v>187</v>
      </c>
      <c r="C522" s="159">
        <v>0.08</v>
      </c>
      <c r="D522" s="140"/>
      <c r="E522" s="140"/>
      <c r="F522" s="140"/>
      <c r="G522" s="140"/>
      <c r="H522" s="140"/>
      <c r="I522" s="140"/>
      <c r="J522" s="140"/>
      <c r="K522" s="140"/>
      <c r="L522" s="140"/>
      <c r="M522" s="140"/>
      <c r="N522" s="141">
        <f>(N521-G519)*C522</f>
        <v>0</v>
      </c>
    </row>
    <row r="523" spans="1:14" ht="17.25">
      <c r="A523" s="356"/>
      <c r="B523" s="356" t="s">
        <v>843</v>
      </c>
      <c r="C523" s="356"/>
      <c r="D523" s="356"/>
      <c r="E523" s="356"/>
      <c r="F523" s="356"/>
      <c r="G523" s="356"/>
      <c r="H523" s="356"/>
      <c r="I523" s="356"/>
      <c r="J523" s="356"/>
      <c r="K523" s="356"/>
      <c r="L523" s="356"/>
      <c r="M523" s="356"/>
      <c r="N523" s="357">
        <f>N522+N521</f>
        <v>0</v>
      </c>
    </row>
    <row r="524" spans="1:14" s="433" customFormat="1" ht="17.25" customHeight="1">
      <c r="A524" s="429"/>
      <c r="B524" s="430" t="s">
        <v>873</v>
      </c>
      <c r="C524" s="429"/>
      <c r="D524" s="429"/>
      <c r="E524" s="431"/>
      <c r="F524" s="431"/>
      <c r="G524" s="431"/>
      <c r="H524" s="431"/>
      <c r="I524" s="431"/>
      <c r="J524" s="431"/>
      <c r="K524" s="431"/>
      <c r="L524" s="431"/>
      <c r="M524" s="431"/>
      <c r="N524" s="432"/>
    </row>
    <row r="525" spans="1:14" s="2" customFormat="1">
      <c r="A525" s="453">
        <v>1</v>
      </c>
      <c r="B525" s="416" t="s">
        <v>874</v>
      </c>
      <c r="C525" s="417" t="s">
        <v>734</v>
      </c>
      <c r="D525" s="418">
        <v>15</v>
      </c>
      <c r="E525" s="346">
        <v>14.685333333333334</v>
      </c>
      <c r="F525" s="346"/>
      <c r="G525" s="164">
        <f>D525*F525</f>
        <v>0</v>
      </c>
      <c r="H525" s="346">
        <v>2.6818</v>
      </c>
      <c r="I525" s="346"/>
      <c r="J525" s="346">
        <f>D525*I525</f>
        <v>0</v>
      </c>
      <c r="K525" s="346">
        <v>1.8400000000000003E-2</v>
      </c>
      <c r="L525" s="346"/>
      <c r="M525" s="346">
        <f>D525*L525</f>
        <v>0</v>
      </c>
      <c r="N525" s="346">
        <f>G525+J525+M525</f>
        <v>0</v>
      </c>
    </row>
    <row r="526" spans="1:14" s="2" customFormat="1">
      <c r="A526" s="318"/>
      <c r="B526" s="419" t="s">
        <v>875</v>
      </c>
      <c r="C526" s="318" t="s">
        <v>2</v>
      </c>
      <c r="D526" s="415">
        <v>3</v>
      </c>
      <c r="E526" s="346"/>
      <c r="F526" s="346"/>
      <c r="G526" s="164">
        <f t="shared" ref="G526:G589" si="58">D526*F526</f>
        <v>0</v>
      </c>
      <c r="H526" s="346"/>
      <c r="I526" s="346"/>
      <c r="J526" s="346">
        <f t="shared" ref="J526:J589" si="59">D526*I526</f>
        <v>0</v>
      </c>
      <c r="K526" s="346"/>
      <c r="L526" s="346"/>
      <c r="M526" s="346">
        <f t="shared" ref="M526:M589" si="60">D526*L526</f>
        <v>0</v>
      </c>
      <c r="N526" s="346"/>
    </row>
    <row r="527" spans="1:14" s="2" customFormat="1">
      <c r="A527" s="318"/>
      <c r="B527" s="419" t="s">
        <v>876</v>
      </c>
      <c r="C527" s="318" t="s">
        <v>2</v>
      </c>
      <c r="D527" s="415">
        <v>3</v>
      </c>
      <c r="E527" s="346"/>
      <c r="F527" s="346"/>
      <c r="G527" s="164">
        <f t="shared" si="58"/>
        <v>0</v>
      </c>
      <c r="H527" s="346"/>
      <c r="I527" s="346"/>
      <c r="J527" s="346">
        <f t="shared" si="59"/>
        <v>0</v>
      </c>
      <c r="K527" s="346"/>
      <c r="L527" s="346"/>
      <c r="M527" s="346">
        <f t="shared" si="60"/>
        <v>0</v>
      </c>
      <c r="N527" s="346"/>
    </row>
    <row r="528" spans="1:14" s="2" customFormat="1">
      <c r="A528" s="318"/>
      <c r="B528" s="419" t="s">
        <v>877</v>
      </c>
      <c r="C528" s="318" t="s">
        <v>2</v>
      </c>
      <c r="D528" s="415">
        <v>3</v>
      </c>
      <c r="E528" s="346"/>
      <c r="F528" s="346"/>
      <c r="G528" s="164">
        <f t="shared" si="58"/>
        <v>0</v>
      </c>
      <c r="H528" s="346"/>
      <c r="I528" s="346"/>
      <c r="J528" s="346">
        <f t="shared" si="59"/>
        <v>0</v>
      </c>
      <c r="K528" s="346"/>
      <c r="L528" s="346"/>
      <c r="M528" s="346">
        <f t="shared" si="60"/>
        <v>0</v>
      </c>
      <c r="N528" s="346"/>
    </row>
    <row r="529" spans="1:14" s="2" customFormat="1">
      <c r="A529" s="318"/>
      <c r="B529" s="419" t="s">
        <v>878</v>
      </c>
      <c r="C529" s="318" t="s">
        <v>2</v>
      </c>
      <c r="D529" s="415">
        <v>2</v>
      </c>
      <c r="E529" s="346"/>
      <c r="F529" s="346"/>
      <c r="G529" s="164">
        <f t="shared" si="58"/>
        <v>0</v>
      </c>
      <c r="H529" s="346"/>
      <c r="I529" s="346"/>
      <c r="J529" s="346">
        <f t="shared" si="59"/>
        <v>0</v>
      </c>
      <c r="K529" s="346"/>
      <c r="L529" s="346"/>
      <c r="M529" s="346">
        <f t="shared" si="60"/>
        <v>0</v>
      </c>
      <c r="N529" s="346"/>
    </row>
    <row r="530" spans="1:14" s="2" customFormat="1">
      <c r="A530" s="318">
        <v>2</v>
      </c>
      <c r="B530" s="416" t="s">
        <v>879</v>
      </c>
      <c r="C530" s="417" t="s">
        <v>2</v>
      </c>
      <c r="D530" s="418">
        <v>19</v>
      </c>
      <c r="E530" s="346">
        <v>3.6952631578947366</v>
      </c>
      <c r="F530" s="346"/>
      <c r="G530" s="164">
        <f t="shared" si="58"/>
        <v>0</v>
      </c>
      <c r="H530" s="346">
        <v>0</v>
      </c>
      <c r="I530" s="346"/>
      <c r="J530" s="346">
        <f t="shared" si="59"/>
        <v>0</v>
      </c>
      <c r="K530" s="346">
        <v>0</v>
      </c>
      <c r="L530" s="346"/>
      <c r="M530" s="346">
        <f t="shared" si="60"/>
        <v>0</v>
      </c>
      <c r="N530" s="346">
        <f t="shared" ref="N530:N589" si="61">G530+J530+M530</f>
        <v>0</v>
      </c>
    </row>
    <row r="531" spans="1:14" s="2" customFormat="1">
      <c r="A531" s="318"/>
      <c r="B531" s="419" t="s">
        <v>880</v>
      </c>
      <c r="C531" s="318" t="s">
        <v>2</v>
      </c>
      <c r="D531" s="318">
        <v>6</v>
      </c>
      <c r="E531" s="346"/>
      <c r="F531" s="346"/>
      <c r="G531" s="164">
        <f t="shared" si="58"/>
        <v>0</v>
      </c>
      <c r="H531" s="346"/>
      <c r="I531" s="346"/>
      <c r="J531" s="346">
        <f t="shared" si="59"/>
        <v>0</v>
      </c>
      <c r="K531" s="346"/>
      <c r="L531" s="346"/>
      <c r="M531" s="346">
        <f t="shared" si="60"/>
        <v>0</v>
      </c>
      <c r="N531" s="346"/>
    </row>
    <row r="532" spans="1:14" s="2" customFormat="1">
      <c r="A532" s="318"/>
      <c r="B532" s="419" t="s">
        <v>881</v>
      </c>
      <c r="C532" s="318" t="s">
        <v>2</v>
      </c>
      <c r="D532" s="318">
        <v>1</v>
      </c>
      <c r="E532" s="346"/>
      <c r="F532" s="346"/>
      <c r="G532" s="164">
        <f t="shared" si="58"/>
        <v>0</v>
      </c>
      <c r="H532" s="346"/>
      <c r="I532" s="346"/>
      <c r="J532" s="346">
        <f t="shared" si="59"/>
        <v>0</v>
      </c>
      <c r="K532" s="346"/>
      <c r="L532" s="346"/>
      <c r="M532" s="346">
        <f t="shared" si="60"/>
        <v>0</v>
      </c>
      <c r="N532" s="346"/>
    </row>
    <row r="533" spans="1:14" s="2" customFormat="1">
      <c r="A533" s="318"/>
      <c r="B533" s="419" t="s">
        <v>882</v>
      </c>
      <c r="C533" s="318" t="s">
        <v>2</v>
      </c>
      <c r="D533" s="318">
        <v>1</v>
      </c>
      <c r="E533" s="346"/>
      <c r="F533" s="346"/>
      <c r="G533" s="164">
        <f t="shared" si="58"/>
        <v>0</v>
      </c>
      <c r="H533" s="346"/>
      <c r="I533" s="346"/>
      <c r="J533" s="346">
        <f t="shared" si="59"/>
        <v>0</v>
      </c>
      <c r="K533" s="346"/>
      <c r="L533" s="346"/>
      <c r="M533" s="346">
        <f t="shared" si="60"/>
        <v>0</v>
      </c>
      <c r="N533" s="346"/>
    </row>
    <row r="534" spans="1:14" s="2" customFormat="1">
      <c r="A534" s="318"/>
      <c r="B534" s="419" t="s">
        <v>883</v>
      </c>
      <c r="C534" s="318" t="s">
        <v>2</v>
      </c>
      <c r="D534" s="318">
        <v>1</v>
      </c>
      <c r="E534" s="346"/>
      <c r="F534" s="346"/>
      <c r="G534" s="164">
        <f t="shared" si="58"/>
        <v>0</v>
      </c>
      <c r="H534" s="346"/>
      <c r="I534" s="346"/>
      <c r="J534" s="346">
        <f t="shared" si="59"/>
        <v>0</v>
      </c>
      <c r="K534" s="346"/>
      <c r="L534" s="346"/>
      <c r="M534" s="346">
        <f t="shared" si="60"/>
        <v>0</v>
      </c>
      <c r="N534" s="346"/>
    </row>
    <row r="535" spans="1:14" s="2" customFormat="1">
      <c r="A535" s="318"/>
      <c r="B535" s="419" t="s">
        <v>884</v>
      </c>
      <c r="C535" s="318" t="s">
        <v>2</v>
      </c>
      <c r="D535" s="318">
        <v>7</v>
      </c>
      <c r="E535" s="346"/>
      <c r="F535" s="346"/>
      <c r="G535" s="164">
        <f t="shared" si="58"/>
        <v>0</v>
      </c>
      <c r="H535" s="346"/>
      <c r="I535" s="346"/>
      <c r="J535" s="346">
        <f t="shared" si="59"/>
        <v>0</v>
      </c>
      <c r="K535" s="346"/>
      <c r="L535" s="346"/>
      <c r="M535" s="346">
        <f t="shared" si="60"/>
        <v>0</v>
      </c>
      <c r="N535" s="346"/>
    </row>
    <row r="536" spans="1:14" s="2" customFormat="1">
      <c r="A536" s="318"/>
      <c r="B536" s="419" t="s">
        <v>885</v>
      </c>
      <c r="C536" s="318" t="s">
        <v>2</v>
      </c>
      <c r="D536" s="318">
        <v>1</v>
      </c>
      <c r="E536" s="346"/>
      <c r="F536" s="346"/>
      <c r="G536" s="164">
        <f t="shared" si="58"/>
        <v>0</v>
      </c>
      <c r="H536" s="346"/>
      <c r="I536" s="346"/>
      <c r="J536" s="346">
        <f t="shared" si="59"/>
        <v>0</v>
      </c>
      <c r="K536" s="346"/>
      <c r="L536" s="346"/>
      <c r="M536" s="346">
        <f t="shared" si="60"/>
        <v>0</v>
      </c>
      <c r="N536" s="346"/>
    </row>
    <row r="537" spans="1:14" s="2" customFormat="1">
      <c r="A537" s="318"/>
      <c r="B537" s="419" t="s">
        <v>886</v>
      </c>
      <c r="C537" s="318" t="s">
        <v>2</v>
      </c>
      <c r="D537" s="318">
        <v>1</v>
      </c>
      <c r="E537" s="346"/>
      <c r="F537" s="346"/>
      <c r="G537" s="164">
        <f t="shared" si="58"/>
        <v>0</v>
      </c>
      <c r="H537" s="346"/>
      <c r="I537" s="346"/>
      <c r="J537" s="346">
        <f t="shared" si="59"/>
        <v>0</v>
      </c>
      <c r="K537" s="346"/>
      <c r="L537" s="346"/>
      <c r="M537" s="346">
        <f t="shared" si="60"/>
        <v>0</v>
      </c>
      <c r="N537" s="346"/>
    </row>
    <row r="538" spans="1:14" s="2" customFormat="1">
      <c r="A538" s="318"/>
      <c r="B538" s="419" t="s">
        <v>887</v>
      </c>
      <c r="C538" s="318" t="s">
        <v>2</v>
      </c>
      <c r="D538" s="318">
        <v>1</v>
      </c>
      <c r="E538" s="346"/>
      <c r="F538" s="346"/>
      <c r="G538" s="164">
        <f t="shared" si="58"/>
        <v>0</v>
      </c>
      <c r="H538" s="346"/>
      <c r="I538" s="346"/>
      <c r="J538" s="346">
        <f t="shared" si="59"/>
        <v>0</v>
      </c>
      <c r="K538" s="346"/>
      <c r="L538" s="346"/>
      <c r="M538" s="346">
        <f t="shared" si="60"/>
        <v>0</v>
      </c>
      <c r="N538" s="346"/>
    </row>
    <row r="539" spans="1:14" s="2" customFormat="1">
      <c r="A539" s="318">
        <v>3</v>
      </c>
      <c r="B539" s="416" t="s">
        <v>888</v>
      </c>
      <c r="C539" s="417" t="s">
        <v>734</v>
      </c>
      <c r="D539" s="418">
        <v>8.5</v>
      </c>
      <c r="E539" s="346">
        <v>4.7769411764705882</v>
      </c>
      <c r="F539" s="346"/>
      <c r="G539" s="164">
        <f t="shared" si="58"/>
        <v>0</v>
      </c>
      <c r="H539" s="346">
        <v>2.8013999999999997</v>
      </c>
      <c r="I539" s="346"/>
      <c r="J539" s="346">
        <f t="shared" si="59"/>
        <v>0</v>
      </c>
      <c r="K539" s="346">
        <v>8.3999999999999995E-3</v>
      </c>
      <c r="L539" s="346"/>
      <c r="M539" s="346">
        <f t="shared" si="60"/>
        <v>0</v>
      </c>
      <c r="N539" s="346">
        <f t="shared" si="61"/>
        <v>0</v>
      </c>
    </row>
    <row r="540" spans="1:14" s="2" customFormat="1">
      <c r="A540" s="318"/>
      <c r="B540" s="419" t="s">
        <v>889</v>
      </c>
      <c r="C540" s="318" t="s">
        <v>2</v>
      </c>
      <c r="D540" s="318">
        <v>1</v>
      </c>
      <c r="E540" s="346"/>
      <c r="F540" s="346"/>
      <c r="G540" s="164">
        <f t="shared" si="58"/>
        <v>0</v>
      </c>
      <c r="H540" s="346"/>
      <c r="I540" s="346"/>
      <c r="J540" s="346">
        <f t="shared" si="59"/>
        <v>0</v>
      </c>
      <c r="K540" s="346"/>
      <c r="L540" s="346"/>
      <c r="M540" s="346">
        <f t="shared" si="60"/>
        <v>0</v>
      </c>
      <c r="N540" s="346"/>
    </row>
    <row r="541" spans="1:14" s="2" customFormat="1">
      <c r="A541" s="318"/>
      <c r="B541" s="419" t="s">
        <v>890</v>
      </c>
      <c r="C541" s="318" t="s">
        <v>2</v>
      </c>
      <c r="D541" s="318">
        <v>1</v>
      </c>
      <c r="E541" s="346"/>
      <c r="F541" s="346"/>
      <c r="G541" s="164">
        <f t="shared" si="58"/>
        <v>0</v>
      </c>
      <c r="H541" s="346"/>
      <c r="I541" s="346"/>
      <c r="J541" s="346">
        <f t="shared" si="59"/>
        <v>0</v>
      </c>
      <c r="K541" s="346"/>
      <c r="L541" s="346"/>
      <c r="M541" s="346">
        <f t="shared" si="60"/>
        <v>0</v>
      </c>
      <c r="N541" s="346"/>
    </row>
    <row r="542" spans="1:14" s="2" customFormat="1">
      <c r="A542" s="318"/>
      <c r="B542" s="419" t="s">
        <v>891</v>
      </c>
      <c r="C542" s="318" t="s">
        <v>2</v>
      </c>
      <c r="D542" s="318">
        <v>2</v>
      </c>
      <c r="E542" s="346"/>
      <c r="F542" s="346"/>
      <c r="G542" s="164">
        <f t="shared" si="58"/>
        <v>0</v>
      </c>
      <c r="H542" s="346"/>
      <c r="I542" s="346"/>
      <c r="J542" s="346">
        <f t="shared" si="59"/>
        <v>0</v>
      </c>
      <c r="K542" s="346"/>
      <c r="L542" s="346"/>
      <c r="M542" s="346">
        <f t="shared" si="60"/>
        <v>0</v>
      </c>
      <c r="N542" s="346"/>
    </row>
    <row r="543" spans="1:14" s="2" customFormat="1">
      <c r="A543" s="318">
        <v>4</v>
      </c>
      <c r="B543" s="416" t="s">
        <v>892</v>
      </c>
      <c r="C543" s="318" t="s">
        <v>2</v>
      </c>
      <c r="D543" s="415">
        <v>5</v>
      </c>
      <c r="E543" s="346">
        <v>2.7</v>
      </c>
      <c r="F543" s="346"/>
      <c r="G543" s="164">
        <f t="shared" si="58"/>
        <v>0</v>
      </c>
      <c r="H543" s="346">
        <v>0</v>
      </c>
      <c r="I543" s="346"/>
      <c r="J543" s="346">
        <f t="shared" si="59"/>
        <v>0</v>
      </c>
      <c r="K543" s="346">
        <v>0</v>
      </c>
      <c r="L543" s="346"/>
      <c r="M543" s="346">
        <f t="shared" si="60"/>
        <v>0</v>
      </c>
      <c r="N543" s="346">
        <f t="shared" si="61"/>
        <v>0</v>
      </c>
    </row>
    <row r="544" spans="1:14" s="2" customFormat="1">
      <c r="A544" s="318"/>
      <c r="B544" s="419" t="s">
        <v>893</v>
      </c>
      <c r="C544" s="318" t="s">
        <v>2</v>
      </c>
      <c r="D544" s="318">
        <v>1</v>
      </c>
      <c r="E544" s="346"/>
      <c r="F544" s="346"/>
      <c r="G544" s="164">
        <f t="shared" si="58"/>
        <v>0</v>
      </c>
      <c r="H544" s="346"/>
      <c r="I544" s="346"/>
      <c r="J544" s="346">
        <f t="shared" si="59"/>
        <v>0</v>
      </c>
      <c r="K544" s="346"/>
      <c r="L544" s="346"/>
      <c r="M544" s="346">
        <f t="shared" si="60"/>
        <v>0</v>
      </c>
      <c r="N544" s="346"/>
    </row>
    <row r="545" spans="1:18" s="2" customFormat="1">
      <c r="A545" s="318"/>
      <c r="B545" s="419" t="s">
        <v>894</v>
      </c>
      <c r="C545" s="318" t="s">
        <v>2</v>
      </c>
      <c r="D545" s="318">
        <v>1</v>
      </c>
      <c r="E545" s="346"/>
      <c r="F545" s="346"/>
      <c r="G545" s="164">
        <f t="shared" si="58"/>
        <v>0</v>
      </c>
      <c r="H545" s="346"/>
      <c r="I545" s="346"/>
      <c r="J545" s="346">
        <f t="shared" si="59"/>
        <v>0</v>
      </c>
      <c r="K545" s="346"/>
      <c r="L545" s="346"/>
      <c r="M545" s="346">
        <f t="shared" si="60"/>
        <v>0</v>
      </c>
      <c r="N545" s="346"/>
    </row>
    <row r="546" spans="1:18" s="2" customFormat="1">
      <c r="A546" s="318"/>
      <c r="B546" s="419" t="s">
        <v>895</v>
      </c>
      <c r="C546" s="318" t="s">
        <v>2</v>
      </c>
      <c r="D546" s="318">
        <v>2</v>
      </c>
      <c r="E546" s="346"/>
      <c r="F546" s="346"/>
      <c r="G546" s="164">
        <f t="shared" si="58"/>
        <v>0</v>
      </c>
      <c r="H546" s="346"/>
      <c r="I546" s="346"/>
      <c r="J546" s="346">
        <f t="shared" si="59"/>
        <v>0</v>
      </c>
      <c r="K546" s="346"/>
      <c r="L546" s="346"/>
      <c r="M546" s="346">
        <f t="shared" si="60"/>
        <v>0</v>
      </c>
      <c r="N546" s="346"/>
    </row>
    <row r="547" spans="1:18" s="2" customFormat="1">
      <c r="A547" s="318"/>
      <c r="B547" s="419" t="s">
        <v>896</v>
      </c>
      <c r="C547" s="318" t="s">
        <v>2</v>
      </c>
      <c r="D547" s="318">
        <v>1</v>
      </c>
      <c r="E547" s="346"/>
      <c r="F547" s="346"/>
      <c r="G547" s="164">
        <f t="shared" si="58"/>
        <v>0</v>
      </c>
      <c r="H547" s="346"/>
      <c r="I547" s="346"/>
      <c r="J547" s="346">
        <f t="shared" si="59"/>
        <v>0</v>
      </c>
      <c r="K547" s="346"/>
      <c r="L547" s="346"/>
      <c r="M547" s="346">
        <f t="shared" si="60"/>
        <v>0</v>
      </c>
      <c r="N547" s="346"/>
    </row>
    <row r="548" spans="1:18" s="2" customFormat="1">
      <c r="A548" s="318">
        <v>5</v>
      </c>
      <c r="B548" s="419" t="s">
        <v>897</v>
      </c>
      <c r="C548" s="318" t="s">
        <v>2</v>
      </c>
      <c r="D548" s="318">
        <v>1</v>
      </c>
      <c r="E548" s="346">
        <v>230.28</v>
      </c>
      <c r="F548" s="346"/>
      <c r="G548" s="164">
        <f t="shared" si="58"/>
        <v>0</v>
      </c>
      <c r="H548" s="346">
        <v>18.12</v>
      </c>
      <c r="I548" s="346"/>
      <c r="J548" s="346">
        <f t="shared" si="59"/>
        <v>0</v>
      </c>
      <c r="K548" s="346">
        <v>0.67200000000000004</v>
      </c>
      <c r="L548" s="346"/>
      <c r="M548" s="346">
        <f t="shared" si="60"/>
        <v>0</v>
      </c>
      <c r="N548" s="346">
        <f t="shared" si="61"/>
        <v>0</v>
      </c>
    </row>
    <row r="549" spans="1:18" s="2" customFormat="1">
      <c r="A549" s="318"/>
      <c r="B549" s="420"/>
      <c r="C549" s="421"/>
      <c r="D549" s="318"/>
      <c r="E549" s="346"/>
      <c r="F549" s="346"/>
      <c r="G549" s="164">
        <f t="shared" si="58"/>
        <v>0</v>
      </c>
      <c r="H549" s="346"/>
      <c r="I549" s="346"/>
      <c r="J549" s="346">
        <f t="shared" si="59"/>
        <v>0</v>
      </c>
      <c r="K549" s="346"/>
      <c r="L549" s="346"/>
      <c r="M549" s="346">
        <f t="shared" si="60"/>
        <v>0</v>
      </c>
      <c r="N549" s="346"/>
    </row>
    <row r="550" spans="1:18" s="2" customFormat="1">
      <c r="A550" s="318">
        <v>6</v>
      </c>
      <c r="B550" s="419" t="s">
        <v>898</v>
      </c>
      <c r="C550" s="318" t="s">
        <v>2</v>
      </c>
      <c r="D550" s="318">
        <v>1</v>
      </c>
      <c r="E550" s="346">
        <v>221.48</v>
      </c>
      <c r="F550" s="346"/>
      <c r="G550" s="164">
        <f t="shared" si="58"/>
        <v>0</v>
      </c>
      <c r="H550" s="346">
        <v>13.14</v>
      </c>
      <c r="I550" s="346"/>
      <c r="J550" s="346">
        <f t="shared" si="59"/>
        <v>0</v>
      </c>
      <c r="K550" s="346">
        <v>0.28000000000000003</v>
      </c>
      <c r="L550" s="346"/>
      <c r="M550" s="346">
        <f t="shared" si="60"/>
        <v>0</v>
      </c>
      <c r="N550" s="346">
        <f t="shared" si="61"/>
        <v>0</v>
      </c>
    </row>
    <row r="551" spans="1:18" s="2" customFormat="1">
      <c r="A551" s="318">
        <v>7</v>
      </c>
      <c r="B551" s="419" t="s">
        <v>899</v>
      </c>
      <c r="C551" s="318" t="s">
        <v>2</v>
      </c>
      <c r="D551" s="318">
        <v>1</v>
      </c>
      <c r="E551" s="346">
        <v>17.940000000000001</v>
      </c>
      <c r="F551" s="346"/>
      <c r="G551" s="164">
        <f t="shared" si="58"/>
        <v>0</v>
      </c>
      <c r="H551" s="346">
        <v>2.7600000000000002</v>
      </c>
      <c r="I551" s="346"/>
      <c r="J551" s="346">
        <f t="shared" si="59"/>
        <v>0</v>
      </c>
      <c r="K551" s="346">
        <v>9.6000000000000002E-2</v>
      </c>
      <c r="L551" s="346"/>
      <c r="M551" s="346">
        <f t="shared" si="60"/>
        <v>0</v>
      </c>
      <c r="N551" s="346">
        <f t="shared" si="61"/>
        <v>0</v>
      </c>
    </row>
    <row r="552" spans="1:18" s="433" customFormat="1" ht="17.25" customHeight="1">
      <c r="A552" s="434"/>
      <c r="B552" s="430" t="s">
        <v>900</v>
      </c>
      <c r="C552" s="429"/>
      <c r="D552" s="429"/>
      <c r="E552" s="435"/>
      <c r="F552" s="435"/>
      <c r="G552" s="164">
        <f t="shared" si="58"/>
        <v>0</v>
      </c>
      <c r="H552" s="435"/>
      <c r="I552" s="435"/>
      <c r="J552" s="346">
        <f t="shared" si="59"/>
        <v>0</v>
      </c>
      <c r="K552" s="435"/>
      <c r="L552" s="435"/>
      <c r="M552" s="346">
        <f t="shared" si="60"/>
        <v>0</v>
      </c>
      <c r="N552" s="435"/>
      <c r="O552" s="2"/>
      <c r="P552" s="2"/>
      <c r="Q552" s="2"/>
      <c r="R552" s="2"/>
    </row>
    <row r="553" spans="1:18" s="2" customFormat="1">
      <c r="A553" s="318">
        <v>8</v>
      </c>
      <c r="B553" s="422" t="s">
        <v>901</v>
      </c>
      <c r="C553" s="421" t="s">
        <v>76</v>
      </c>
      <c r="D553" s="423">
        <v>20</v>
      </c>
      <c r="E553" s="346">
        <v>1.4827999999999997</v>
      </c>
      <c r="F553" s="346"/>
      <c r="G553" s="164">
        <f t="shared" si="58"/>
        <v>0</v>
      </c>
      <c r="H553" s="346">
        <v>6.5779999999999994</v>
      </c>
      <c r="I553" s="346"/>
      <c r="J553" s="346">
        <f t="shared" si="59"/>
        <v>0</v>
      </c>
      <c r="K553" s="346">
        <v>0.10279999999999999</v>
      </c>
      <c r="L553" s="346"/>
      <c r="M553" s="346">
        <f t="shared" si="60"/>
        <v>0</v>
      </c>
      <c r="N553" s="346">
        <f t="shared" si="61"/>
        <v>0</v>
      </c>
    </row>
    <row r="554" spans="1:18" s="2" customFormat="1">
      <c r="A554" s="318">
        <v>9</v>
      </c>
      <c r="B554" s="422" t="s">
        <v>902</v>
      </c>
      <c r="C554" s="421" t="s">
        <v>2</v>
      </c>
      <c r="D554" s="423">
        <v>4</v>
      </c>
      <c r="E554" s="346">
        <v>16.28</v>
      </c>
      <c r="F554" s="346"/>
      <c r="G554" s="164">
        <f t="shared" si="58"/>
        <v>0</v>
      </c>
      <c r="H554" s="346">
        <v>9.06</v>
      </c>
      <c r="I554" s="346"/>
      <c r="J554" s="346">
        <f t="shared" si="59"/>
        <v>0</v>
      </c>
      <c r="K554" s="346">
        <v>0.52</v>
      </c>
      <c r="L554" s="346"/>
      <c r="M554" s="346">
        <f t="shared" si="60"/>
        <v>0</v>
      </c>
      <c r="N554" s="346">
        <f t="shared" si="61"/>
        <v>0</v>
      </c>
    </row>
    <row r="555" spans="1:18" s="2" customFormat="1">
      <c r="A555" s="318"/>
      <c r="B555" s="422" t="s">
        <v>903</v>
      </c>
      <c r="C555" s="421" t="s">
        <v>2</v>
      </c>
      <c r="D555" s="423">
        <v>1</v>
      </c>
      <c r="E555" s="346"/>
      <c r="F555" s="346"/>
      <c r="G555" s="164">
        <f t="shared" si="58"/>
        <v>0</v>
      </c>
      <c r="H555" s="346"/>
      <c r="I555" s="346"/>
      <c r="J555" s="346">
        <f t="shared" si="59"/>
        <v>0</v>
      </c>
      <c r="K555" s="346"/>
      <c r="L555" s="346"/>
      <c r="M555" s="346">
        <f t="shared" si="60"/>
        <v>0</v>
      </c>
      <c r="N555" s="346"/>
    </row>
    <row r="556" spans="1:18" s="2" customFormat="1">
      <c r="A556" s="318"/>
      <c r="B556" s="424" t="s">
        <v>904</v>
      </c>
      <c r="C556" s="421" t="s">
        <v>2</v>
      </c>
      <c r="D556" s="423">
        <v>2</v>
      </c>
      <c r="E556" s="346"/>
      <c r="F556" s="346"/>
      <c r="G556" s="164">
        <f t="shared" si="58"/>
        <v>0</v>
      </c>
      <c r="H556" s="346"/>
      <c r="I556" s="346"/>
      <c r="J556" s="346">
        <f t="shared" si="59"/>
        <v>0</v>
      </c>
      <c r="K556" s="346"/>
      <c r="L556" s="346"/>
      <c r="M556" s="346">
        <f t="shared" si="60"/>
        <v>0</v>
      </c>
      <c r="N556" s="346"/>
    </row>
    <row r="557" spans="1:18" s="2" customFormat="1">
      <c r="A557" s="337"/>
      <c r="B557" s="467" t="s">
        <v>905</v>
      </c>
      <c r="C557" s="468" t="s">
        <v>2</v>
      </c>
      <c r="D557" s="469">
        <v>1</v>
      </c>
      <c r="E557" s="346"/>
      <c r="F557" s="346"/>
      <c r="G557" s="164">
        <f t="shared" si="58"/>
        <v>0</v>
      </c>
      <c r="H557" s="346"/>
      <c r="I557" s="346"/>
      <c r="J557" s="346">
        <f t="shared" si="59"/>
        <v>0</v>
      </c>
      <c r="K557" s="346"/>
      <c r="L557" s="346"/>
      <c r="M557" s="346">
        <f t="shared" si="60"/>
        <v>0</v>
      </c>
      <c r="N557" s="346"/>
    </row>
    <row r="558" spans="1:18" s="2" customFormat="1">
      <c r="A558" s="337">
        <v>10</v>
      </c>
      <c r="B558" s="350" t="s">
        <v>906</v>
      </c>
      <c r="C558" s="337" t="s">
        <v>2</v>
      </c>
      <c r="D558" s="470">
        <v>28</v>
      </c>
      <c r="E558" s="346">
        <v>0.6071428571428571</v>
      </c>
      <c r="F558" s="346"/>
      <c r="G558" s="164">
        <f t="shared" si="58"/>
        <v>0</v>
      </c>
      <c r="H558" s="346">
        <v>0</v>
      </c>
      <c r="I558" s="346"/>
      <c r="J558" s="346">
        <f t="shared" si="59"/>
        <v>0</v>
      </c>
      <c r="K558" s="346">
        <v>0</v>
      </c>
      <c r="L558" s="346"/>
      <c r="M558" s="346">
        <f t="shared" si="60"/>
        <v>0</v>
      </c>
      <c r="N558" s="346">
        <f t="shared" si="61"/>
        <v>0</v>
      </c>
    </row>
    <row r="559" spans="1:18" s="2" customFormat="1">
      <c r="A559" s="337"/>
      <c r="B559" s="471" t="s">
        <v>907</v>
      </c>
      <c r="C559" s="468" t="s">
        <v>15</v>
      </c>
      <c r="D559" s="469">
        <v>5</v>
      </c>
      <c r="E559" s="346"/>
      <c r="F559" s="346"/>
      <c r="G559" s="164">
        <f t="shared" si="58"/>
        <v>0</v>
      </c>
      <c r="H559" s="346"/>
      <c r="I559" s="346"/>
      <c r="J559" s="346">
        <f t="shared" si="59"/>
        <v>0</v>
      </c>
      <c r="K559" s="346"/>
      <c r="L559" s="346"/>
      <c r="M559" s="346">
        <f t="shared" si="60"/>
        <v>0</v>
      </c>
      <c r="N559" s="346"/>
    </row>
    <row r="560" spans="1:18" s="2" customFormat="1">
      <c r="A560" s="337"/>
      <c r="B560" s="471" t="s">
        <v>908</v>
      </c>
      <c r="C560" s="468" t="s">
        <v>2</v>
      </c>
      <c r="D560" s="469">
        <v>2</v>
      </c>
      <c r="E560" s="346"/>
      <c r="F560" s="346"/>
      <c r="G560" s="164">
        <f t="shared" si="58"/>
        <v>0</v>
      </c>
      <c r="H560" s="346"/>
      <c r="I560" s="346"/>
      <c r="J560" s="346">
        <f t="shared" si="59"/>
        <v>0</v>
      </c>
      <c r="K560" s="346"/>
      <c r="L560" s="346"/>
      <c r="M560" s="346">
        <f t="shared" si="60"/>
        <v>0</v>
      </c>
      <c r="N560" s="346"/>
    </row>
    <row r="561" spans="1:18" s="2" customFormat="1">
      <c r="A561" s="337"/>
      <c r="B561" s="471" t="s">
        <v>909</v>
      </c>
      <c r="C561" s="468" t="s">
        <v>2</v>
      </c>
      <c r="D561" s="469">
        <v>5</v>
      </c>
      <c r="E561" s="346"/>
      <c r="F561" s="346"/>
      <c r="G561" s="164">
        <f t="shared" si="58"/>
        <v>0</v>
      </c>
      <c r="H561" s="346"/>
      <c r="I561" s="346"/>
      <c r="J561" s="346">
        <f t="shared" si="59"/>
        <v>0</v>
      </c>
      <c r="K561" s="346"/>
      <c r="L561" s="346"/>
      <c r="M561" s="346">
        <f t="shared" si="60"/>
        <v>0</v>
      </c>
      <c r="N561" s="346"/>
    </row>
    <row r="562" spans="1:18" s="2" customFormat="1">
      <c r="A562" s="337"/>
      <c r="B562" s="66" t="s">
        <v>910</v>
      </c>
      <c r="C562" s="468" t="s">
        <v>2</v>
      </c>
      <c r="D562" s="469">
        <v>3</v>
      </c>
      <c r="E562" s="346"/>
      <c r="F562" s="346"/>
      <c r="G562" s="164">
        <f t="shared" si="58"/>
        <v>0</v>
      </c>
      <c r="H562" s="346"/>
      <c r="I562" s="346"/>
      <c r="J562" s="346">
        <f t="shared" si="59"/>
        <v>0</v>
      </c>
      <c r="K562" s="346"/>
      <c r="L562" s="346"/>
      <c r="M562" s="346">
        <f t="shared" si="60"/>
        <v>0</v>
      </c>
      <c r="N562" s="346"/>
    </row>
    <row r="563" spans="1:18" s="2" customFormat="1">
      <c r="A563" s="337"/>
      <c r="B563" s="66" t="s">
        <v>911</v>
      </c>
      <c r="C563" s="468" t="s">
        <v>2</v>
      </c>
      <c r="D563" s="469">
        <v>3</v>
      </c>
      <c r="E563" s="346"/>
      <c r="F563" s="346"/>
      <c r="G563" s="164">
        <f t="shared" si="58"/>
        <v>0</v>
      </c>
      <c r="H563" s="346"/>
      <c r="I563" s="346"/>
      <c r="J563" s="346">
        <f t="shared" si="59"/>
        <v>0</v>
      </c>
      <c r="K563" s="346"/>
      <c r="L563" s="346"/>
      <c r="M563" s="346">
        <f t="shared" si="60"/>
        <v>0</v>
      </c>
      <c r="N563" s="346"/>
    </row>
    <row r="564" spans="1:18" s="2" customFormat="1">
      <c r="A564" s="337"/>
      <c r="B564" s="471" t="s">
        <v>912</v>
      </c>
      <c r="C564" s="468" t="s">
        <v>2</v>
      </c>
      <c r="D564" s="469">
        <v>10</v>
      </c>
      <c r="E564" s="346"/>
      <c r="F564" s="346"/>
      <c r="G564" s="164">
        <f t="shared" si="58"/>
        <v>0</v>
      </c>
      <c r="H564" s="346"/>
      <c r="I564" s="346"/>
      <c r="J564" s="346">
        <f t="shared" si="59"/>
        <v>0</v>
      </c>
      <c r="K564" s="346"/>
      <c r="L564" s="346"/>
      <c r="M564" s="346">
        <f t="shared" si="60"/>
        <v>0</v>
      </c>
      <c r="N564" s="346"/>
    </row>
    <row r="565" spans="1:18" s="2" customFormat="1">
      <c r="A565" s="318">
        <v>11</v>
      </c>
      <c r="B565" s="420" t="s">
        <v>913</v>
      </c>
      <c r="C565" s="421" t="s">
        <v>2</v>
      </c>
      <c r="D565" s="318">
        <v>1</v>
      </c>
      <c r="E565" s="346">
        <v>84.28</v>
      </c>
      <c r="F565" s="346"/>
      <c r="G565" s="164">
        <f t="shared" si="58"/>
        <v>0</v>
      </c>
      <c r="H565" s="346">
        <v>4.92</v>
      </c>
      <c r="I565" s="346"/>
      <c r="J565" s="346">
        <f t="shared" si="59"/>
        <v>0</v>
      </c>
      <c r="K565" s="346">
        <v>0.04</v>
      </c>
      <c r="L565" s="346"/>
      <c r="M565" s="346">
        <f t="shared" si="60"/>
        <v>0</v>
      </c>
      <c r="N565" s="346">
        <f t="shared" si="61"/>
        <v>0</v>
      </c>
    </row>
    <row r="566" spans="1:18" s="433" customFormat="1" ht="17.25" customHeight="1">
      <c r="A566" s="436"/>
      <c r="B566" s="430" t="s">
        <v>914</v>
      </c>
      <c r="C566" s="437"/>
      <c r="D566" s="437"/>
      <c r="E566" s="435"/>
      <c r="F566" s="435"/>
      <c r="G566" s="164">
        <f t="shared" si="58"/>
        <v>0</v>
      </c>
      <c r="H566" s="435"/>
      <c r="I566" s="435"/>
      <c r="J566" s="346">
        <f t="shared" si="59"/>
        <v>0</v>
      </c>
      <c r="K566" s="435"/>
      <c r="L566" s="435"/>
      <c r="M566" s="346">
        <f t="shared" si="60"/>
        <v>0</v>
      </c>
      <c r="N566" s="435"/>
      <c r="O566" s="2"/>
      <c r="P566" s="2"/>
      <c r="Q566" s="2"/>
      <c r="R566" s="2"/>
    </row>
    <row r="567" spans="1:18" s="2" customFormat="1" ht="28.5">
      <c r="A567" s="417">
        <v>12</v>
      </c>
      <c r="B567" s="425" t="s">
        <v>915</v>
      </c>
      <c r="C567" s="426" t="s">
        <v>2</v>
      </c>
      <c r="D567" s="427">
        <v>1</v>
      </c>
      <c r="E567" s="346">
        <v>295.8</v>
      </c>
      <c r="F567" s="346"/>
      <c r="G567" s="164">
        <f t="shared" si="58"/>
        <v>0</v>
      </c>
      <c r="H567" s="346">
        <v>62.5</v>
      </c>
      <c r="I567" s="346"/>
      <c r="J567" s="346">
        <f t="shared" si="59"/>
        <v>0</v>
      </c>
      <c r="K567" s="346">
        <v>0</v>
      </c>
      <c r="L567" s="346"/>
      <c r="M567" s="346">
        <f t="shared" si="60"/>
        <v>0</v>
      </c>
      <c r="N567" s="346">
        <f t="shared" si="61"/>
        <v>0</v>
      </c>
    </row>
    <row r="568" spans="1:18" s="2" customFormat="1">
      <c r="A568" s="417">
        <v>13</v>
      </c>
      <c r="B568" s="425" t="s">
        <v>916</v>
      </c>
      <c r="C568" s="426" t="s">
        <v>76</v>
      </c>
      <c r="D568" s="427">
        <v>3</v>
      </c>
      <c r="E568" s="346">
        <v>2.0428000000000002</v>
      </c>
      <c r="F568" s="346"/>
      <c r="G568" s="164">
        <f t="shared" si="58"/>
        <v>0</v>
      </c>
      <c r="H568" s="346">
        <v>6.5779999999999994</v>
      </c>
      <c r="I568" s="346"/>
      <c r="J568" s="346">
        <f t="shared" si="59"/>
        <v>0</v>
      </c>
      <c r="K568" s="346">
        <v>0.10279999999999999</v>
      </c>
      <c r="L568" s="346"/>
      <c r="M568" s="346">
        <f t="shared" si="60"/>
        <v>0</v>
      </c>
      <c r="N568" s="346">
        <f t="shared" si="61"/>
        <v>0</v>
      </c>
    </row>
    <row r="569" spans="1:18" s="2" customFormat="1">
      <c r="A569" s="417">
        <v>14</v>
      </c>
      <c r="B569" s="428" t="s">
        <v>917</v>
      </c>
      <c r="C569" s="426" t="s">
        <v>76</v>
      </c>
      <c r="D569" s="427">
        <v>3</v>
      </c>
      <c r="E569" s="346">
        <v>1.21</v>
      </c>
      <c r="F569" s="346"/>
      <c r="G569" s="164">
        <f t="shared" si="58"/>
        <v>0</v>
      </c>
      <c r="H569" s="346">
        <v>0.5</v>
      </c>
      <c r="I569" s="346"/>
      <c r="J569" s="346">
        <f t="shared" si="59"/>
        <v>0</v>
      </c>
      <c r="K569" s="346">
        <v>0</v>
      </c>
      <c r="L569" s="346"/>
      <c r="M569" s="346">
        <f t="shared" si="60"/>
        <v>0</v>
      </c>
      <c r="N569" s="346">
        <f t="shared" si="61"/>
        <v>0</v>
      </c>
    </row>
    <row r="570" spans="1:18" s="2" customFormat="1">
      <c r="A570" s="318">
        <v>15</v>
      </c>
      <c r="B570" s="416" t="s">
        <v>918</v>
      </c>
      <c r="C570" s="426" t="s">
        <v>2</v>
      </c>
      <c r="D570" s="427">
        <v>2</v>
      </c>
      <c r="E570" s="346">
        <v>16.28</v>
      </c>
      <c r="F570" s="346"/>
      <c r="G570" s="164">
        <f t="shared" si="58"/>
        <v>0</v>
      </c>
      <c r="H570" s="346">
        <v>9.06</v>
      </c>
      <c r="I570" s="346"/>
      <c r="J570" s="346">
        <f t="shared" si="59"/>
        <v>0</v>
      </c>
      <c r="K570" s="346">
        <v>0.52</v>
      </c>
      <c r="L570" s="346"/>
      <c r="M570" s="346">
        <f t="shared" si="60"/>
        <v>0</v>
      </c>
      <c r="N570" s="346">
        <f t="shared" si="61"/>
        <v>0</v>
      </c>
    </row>
    <row r="571" spans="1:18" s="2" customFormat="1">
      <c r="A571" s="318"/>
      <c r="B571" s="424" t="s">
        <v>905</v>
      </c>
      <c r="C571" s="421" t="s">
        <v>2</v>
      </c>
      <c r="D571" s="423">
        <v>1</v>
      </c>
      <c r="E571" s="346"/>
      <c r="F571" s="346"/>
      <c r="G571" s="164">
        <f t="shared" si="58"/>
        <v>0</v>
      </c>
      <c r="H571" s="346"/>
      <c r="I571" s="346"/>
      <c r="J571" s="346">
        <f t="shared" si="59"/>
        <v>0</v>
      </c>
      <c r="K571" s="346"/>
      <c r="L571" s="346"/>
      <c r="M571" s="346">
        <f t="shared" si="60"/>
        <v>0</v>
      </c>
      <c r="N571" s="346"/>
    </row>
    <row r="572" spans="1:18" s="2" customFormat="1">
      <c r="A572" s="337"/>
      <c r="B572" s="467" t="s">
        <v>919</v>
      </c>
      <c r="C572" s="468" t="s">
        <v>2</v>
      </c>
      <c r="D572" s="469">
        <v>1</v>
      </c>
      <c r="E572" s="346"/>
      <c r="F572" s="346"/>
      <c r="G572" s="164">
        <f t="shared" si="58"/>
        <v>0</v>
      </c>
      <c r="H572" s="346"/>
      <c r="I572" s="346"/>
      <c r="J572" s="346">
        <f t="shared" si="59"/>
        <v>0</v>
      </c>
      <c r="K572" s="346"/>
      <c r="L572" s="346"/>
      <c r="M572" s="346">
        <f t="shared" si="60"/>
        <v>0</v>
      </c>
      <c r="N572" s="346"/>
    </row>
    <row r="573" spans="1:18" s="2" customFormat="1">
      <c r="A573" s="337">
        <v>16</v>
      </c>
      <c r="B573" s="350" t="s">
        <v>906</v>
      </c>
      <c r="C573" s="472" t="s">
        <v>2</v>
      </c>
      <c r="D573" s="473">
        <v>12</v>
      </c>
      <c r="E573" s="346">
        <v>0.76666666666666661</v>
      </c>
      <c r="F573" s="346"/>
      <c r="G573" s="164">
        <f t="shared" si="58"/>
        <v>0</v>
      </c>
      <c r="H573" s="346">
        <v>0</v>
      </c>
      <c r="I573" s="346"/>
      <c r="J573" s="346">
        <f t="shared" si="59"/>
        <v>0</v>
      </c>
      <c r="K573" s="346">
        <v>0</v>
      </c>
      <c r="L573" s="346"/>
      <c r="M573" s="346">
        <f t="shared" si="60"/>
        <v>0</v>
      </c>
      <c r="N573" s="346">
        <f t="shared" si="61"/>
        <v>0</v>
      </c>
    </row>
    <row r="574" spans="1:18" s="2" customFormat="1">
      <c r="A574" s="337"/>
      <c r="B574" s="471" t="s">
        <v>907</v>
      </c>
      <c r="C574" s="468" t="s">
        <v>2</v>
      </c>
      <c r="D574" s="469">
        <v>2</v>
      </c>
      <c r="E574" s="346"/>
      <c r="F574" s="346"/>
      <c r="G574" s="164">
        <f t="shared" si="58"/>
        <v>0</v>
      </c>
      <c r="H574" s="346"/>
      <c r="I574" s="346"/>
      <c r="J574" s="346">
        <f t="shared" si="59"/>
        <v>0</v>
      </c>
      <c r="K574" s="346"/>
      <c r="L574" s="346"/>
      <c r="M574" s="346">
        <f t="shared" si="60"/>
        <v>0</v>
      </c>
      <c r="N574" s="346"/>
    </row>
    <row r="575" spans="1:18" s="2" customFormat="1">
      <c r="A575" s="337"/>
      <c r="B575" s="471" t="s">
        <v>909</v>
      </c>
      <c r="C575" s="468" t="s">
        <v>2</v>
      </c>
      <c r="D575" s="469">
        <v>2</v>
      </c>
      <c r="E575" s="346"/>
      <c r="F575" s="346"/>
      <c r="G575" s="164">
        <f t="shared" si="58"/>
        <v>0</v>
      </c>
      <c r="H575" s="346"/>
      <c r="I575" s="346"/>
      <c r="J575" s="346">
        <f t="shared" si="59"/>
        <v>0</v>
      </c>
      <c r="K575" s="346"/>
      <c r="L575" s="346"/>
      <c r="M575" s="346">
        <f t="shared" si="60"/>
        <v>0</v>
      </c>
      <c r="N575" s="346"/>
    </row>
    <row r="576" spans="1:18" s="2" customFormat="1">
      <c r="A576" s="337"/>
      <c r="B576" s="66" t="s">
        <v>910</v>
      </c>
      <c r="C576" s="468" t="s">
        <v>2</v>
      </c>
      <c r="D576" s="469">
        <v>2</v>
      </c>
      <c r="E576" s="346"/>
      <c r="F576" s="346"/>
      <c r="G576" s="164">
        <f t="shared" si="58"/>
        <v>0</v>
      </c>
      <c r="H576" s="346"/>
      <c r="I576" s="346"/>
      <c r="J576" s="346">
        <f t="shared" si="59"/>
        <v>0</v>
      </c>
      <c r="K576" s="346"/>
      <c r="L576" s="346"/>
      <c r="M576" s="346">
        <f t="shared" si="60"/>
        <v>0</v>
      </c>
      <c r="N576" s="346"/>
    </row>
    <row r="577" spans="1:18" s="2" customFormat="1">
      <c r="A577" s="337"/>
      <c r="B577" s="66" t="s">
        <v>911</v>
      </c>
      <c r="C577" s="468" t="s">
        <v>2</v>
      </c>
      <c r="D577" s="469">
        <v>2</v>
      </c>
      <c r="E577" s="346"/>
      <c r="F577" s="346"/>
      <c r="G577" s="164">
        <f t="shared" si="58"/>
        <v>0</v>
      </c>
      <c r="H577" s="346"/>
      <c r="I577" s="346"/>
      <c r="J577" s="346">
        <f t="shared" si="59"/>
        <v>0</v>
      </c>
      <c r="K577" s="346"/>
      <c r="L577" s="346"/>
      <c r="M577" s="346">
        <f t="shared" si="60"/>
        <v>0</v>
      </c>
      <c r="N577" s="346"/>
    </row>
    <row r="578" spans="1:18" s="2" customFormat="1">
      <c r="A578" s="318"/>
      <c r="B578" s="422" t="s">
        <v>912</v>
      </c>
      <c r="C578" s="421" t="s">
        <v>2</v>
      </c>
      <c r="D578" s="423">
        <v>4</v>
      </c>
      <c r="E578" s="346"/>
      <c r="F578" s="346"/>
      <c r="G578" s="164">
        <f t="shared" si="58"/>
        <v>0</v>
      </c>
      <c r="H578" s="346"/>
      <c r="I578" s="346"/>
      <c r="J578" s="346">
        <f t="shared" si="59"/>
        <v>0</v>
      </c>
      <c r="K578" s="346"/>
      <c r="L578" s="346"/>
      <c r="M578" s="346">
        <f t="shared" si="60"/>
        <v>0</v>
      </c>
      <c r="N578" s="346"/>
    </row>
    <row r="579" spans="1:18" s="433" customFormat="1" ht="17.25" customHeight="1">
      <c r="A579" s="434"/>
      <c r="B579" s="430" t="s">
        <v>920</v>
      </c>
      <c r="C579" s="429"/>
      <c r="D579" s="429"/>
      <c r="E579" s="435"/>
      <c r="F579" s="435"/>
      <c r="G579" s="164">
        <f t="shared" si="58"/>
        <v>0</v>
      </c>
      <c r="H579" s="435"/>
      <c r="I579" s="435"/>
      <c r="J579" s="346">
        <f t="shared" si="59"/>
        <v>0</v>
      </c>
      <c r="K579" s="435"/>
      <c r="L579" s="435"/>
      <c r="M579" s="346">
        <f t="shared" si="60"/>
        <v>0</v>
      </c>
      <c r="N579" s="435"/>
      <c r="O579" s="2"/>
      <c r="P579" s="2"/>
      <c r="Q579" s="2"/>
      <c r="R579" s="2"/>
    </row>
    <row r="580" spans="1:18" s="2" customFormat="1">
      <c r="A580" s="337">
        <v>17</v>
      </c>
      <c r="B580" s="350" t="s">
        <v>874</v>
      </c>
      <c r="C580" s="472" t="s">
        <v>734</v>
      </c>
      <c r="D580" s="473">
        <v>5</v>
      </c>
      <c r="E580" s="346">
        <v>14.412000000000001</v>
      </c>
      <c r="F580" s="346"/>
      <c r="G580" s="164">
        <f t="shared" si="58"/>
        <v>0</v>
      </c>
      <c r="H580" s="346">
        <v>2.6818</v>
      </c>
      <c r="I580" s="346"/>
      <c r="J580" s="346">
        <f t="shared" si="59"/>
        <v>0</v>
      </c>
      <c r="K580" s="346">
        <v>1.84E-2</v>
      </c>
      <c r="L580" s="346"/>
      <c r="M580" s="346">
        <f t="shared" si="60"/>
        <v>0</v>
      </c>
      <c r="N580" s="346">
        <f t="shared" si="61"/>
        <v>0</v>
      </c>
    </row>
    <row r="581" spans="1:18" s="2" customFormat="1">
      <c r="A581" s="337"/>
      <c r="B581" s="474" t="s">
        <v>875</v>
      </c>
      <c r="C581" s="337" t="s">
        <v>2</v>
      </c>
      <c r="D581" s="65">
        <v>1</v>
      </c>
      <c r="E581" s="346"/>
      <c r="F581" s="346"/>
      <c r="G581" s="164">
        <f t="shared" si="58"/>
        <v>0</v>
      </c>
      <c r="H581" s="346"/>
      <c r="I581" s="346"/>
      <c r="J581" s="346">
        <f t="shared" si="59"/>
        <v>0</v>
      </c>
      <c r="K581" s="346"/>
      <c r="L581" s="346"/>
      <c r="M581" s="346">
        <f t="shared" si="60"/>
        <v>0</v>
      </c>
      <c r="N581" s="346"/>
    </row>
    <row r="582" spans="1:18" s="2" customFormat="1">
      <c r="A582" s="337"/>
      <c r="B582" s="474" t="s">
        <v>921</v>
      </c>
      <c r="C582" s="337" t="s">
        <v>2</v>
      </c>
      <c r="D582" s="65">
        <v>1</v>
      </c>
      <c r="E582" s="346"/>
      <c r="F582" s="346"/>
      <c r="G582" s="164">
        <f t="shared" si="58"/>
        <v>0</v>
      </c>
      <c r="H582" s="346"/>
      <c r="I582" s="346"/>
      <c r="J582" s="346">
        <f t="shared" si="59"/>
        <v>0</v>
      </c>
      <c r="K582" s="346"/>
      <c r="L582" s="346"/>
      <c r="M582" s="346">
        <f t="shared" si="60"/>
        <v>0</v>
      </c>
      <c r="N582" s="346"/>
    </row>
    <row r="583" spans="1:18" s="2" customFormat="1">
      <c r="A583" s="337">
        <v>18</v>
      </c>
      <c r="B583" s="66" t="s">
        <v>922</v>
      </c>
      <c r="C583" s="337" t="s">
        <v>923</v>
      </c>
      <c r="D583" s="475">
        <v>5</v>
      </c>
      <c r="E583" s="346">
        <v>0</v>
      </c>
      <c r="F583" s="346"/>
      <c r="G583" s="164">
        <f t="shared" si="58"/>
        <v>0</v>
      </c>
      <c r="H583" s="346">
        <v>16.68</v>
      </c>
      <c r="I583" s="346"/>
      <c r="J583" s="346">
        <f t="shared" si="59"/>
        <v>0</v>
      </c>
      <c r="K583" s="346">
        <v>0</v>
      </c>
      <c r="L583" s="346"/>
      <c r="M583" s="346">
        <f t="shared" si="60"/>
        <v>0</v>
      </c>
      <c r="N583" s="346">
        <f t="shared" si="61"/>
        <v>0</v>
      </c>
    </row>
    <row r="584" spans="1:18" s="2" customFormat="1">
      <c r="A584" s="337">
        <v>19</v>
      </c>
      <c r="B584" s="474" t="s">
        <v>924</v>
      </c>
      <c r="C584" s="337" t="s">
        <v>923</v>
      </c>
      <c r="D584" s="476">
        <v>0.3</v>
      </c>
      <c r="E584" s="346">
        <v>30.799999999999994</v>
      </c>
      <c r="F584" s="346"/>
      <c r="G584" s="164">
        <f t="shared" si="58"/>
        <v>0</v>
      </c>
      <c r="H584" s="346">
        <v>10.8</v>
      </c>
      <c r="I584" s="346"/>
      <c r="J584" s="346">
        <f t="shared" si="59"/>
        <v>0</v>
      </c>
      <c r="K584" s="346">
        <v>0</v>
      </c>
      <c r="L584" s="346"/>
      <c r="M584" s="346">
        <f t="shared" si="60"/>
        <v>0</v>
      </c>
      <c r="N584" s="346">
        <f t="shared" si="61"/>
        <v>0</v>
      </c>
    </row>
    <row r="585" spans="1:18" s="2" customFormat="1">
      <c r="A585" s="337"/>
      <c r="B585" s="474" t="s">
        <v>925</v>
      </c>
      <c r="C585" s="337" t="s">
        <v>923</v>
      </c>
      <c r="D585" s="476">
        <v>0.33</v>
      </c>
      <c r="E585" s="346"/>
      <c r="F585" s="346"/>
      <c r="G585" s="164">
        <f t="shared" si="58"/>
        <v>0</v>
      </c>
      <c r="H585" s="346"/>
      <c r="I585" s="346"/>
      <c r="J585" s="346">
        <f t="shared" si="59"/>
        <v>0</v>
      </c>
      <c r="K585" s="346"/>
      <c r="L585" s="346"/>
      <c r="M585" s="346">
        <f t="shared" si="60"/>
        <v>0</v>
      </c>
      <c r="N585" s="346"/>
    </row>
    <row r="586" spans="1:18" s="2" customFormat="1" ht="27">
      <c r="A586" s="337">
        <v>20</v>
      </c>
      <c r="B586" s="66" t="s">
        <v>926</v>
      </c>
      <c r="C586" s="337" t="s">
        <v>923</v>
      </c>
      <c r="D586" s="476">
        <v>1.6</v>
      </c>
      <c r="E586" s="346">
        <v>30.8</v>
      </c>
      <c r="F586" s="346"/>
      <c r="G586" s="164">
        <f t="shared" si="58"/>
        <v>0</v>
      </c>
      <c r="H586" s="346">
        <v>10.8</v>
      </c>
      <c r="I586" s="346"/>
      <c r="J586" s="346">
        <f t="shared" si="59"/>
        <v>0</v>
      </c>
      <c r="K586" s="346">
        <v>0</v>
      </c>
      <c r="L586" s="346"/>
      <c r="M586" s="346">
        <f t="shared" si="60"/>
        <v>0</v>
      </c>
      <c r="N586" s="346">
        <f t="shared" si="61"/>
        <v>0</v>
      </c>
    </row>
    <row r="587" spans="1:18" s="2" customFormat="1">
      <c r="A587" s="337"/>
      <c r="B587" s="474" t="s">
        <v>925</v>
      </c>
      <c r="C587" s="337" t="s">
        <v>923</v>
      </c>
      <c r="D587" s="476">
        <v>1.76</v>
      </c>
      <c r="E587" s="346"/>
      <c r="F587" s="346"/>
      <c r="G587" s="164">
        <f t="shared" si="58"/>
        <v>0</v>
      </c>
      <c r="H587" s="346"/>
      <c r="I587" s="346"/>
      <c r="J587" s="346">
        <f t="shared" si="59"/>
        <v>0</v>
      </c>
      <c r="K587" s="346"/>
      <c r="L587" s="346"/>
      <c r="M587" s="346">
        <f t="shared" si="60"/>
        <v>0</v>
      </c>
      <c r="N587" s="346"/>
    </row>
    <row r="588" spans="1:18" s="2" customFormat="1">
      <c r="A588" s="337">
        <v>21</v>
      </c>
      <c r="B588" s="66" t="s">
        <v>927</v>
      </c>
      <c r="C588" s="337" t="s">
        <v>923</v>
      </c>
      <c r="D588" s="476">
        <v>2.7</v>
      </c>
      <c r="E588" s="346">
        <v>0</v>
      </c>
      <c r="F588" s="346"/>
      <c r="G588" s="164">
        <f t="shared" si="58"/>
        <v>0</v>
      </c>
      <c r="H588" s="346">
        <v>10.680000000000001</v>
      </c>
      <c r="I588" s="346"/>
      <c r="J588" s="346">
        <f t="shared" si="59"/>
        <v>0</v>
      </c>
      <c r="K588" s="346">
        <v>0</v>
      </c>
      <c r="L588" s="346"/>
      <c r="M588" s="346">
        <f t="shared" si="60"/>
        <v>0</v>
      </c>
      <c r="N588" s="346">
        <f t="shared" si="61"/>
        <v>0</v>
      </c>
    </row>
    <row r="589" spans="1:18" s="2" customFormat="1">
      <c r="A589" s="337">
        <v>22</v>
      </c>
      <c r="B589" s="66" t="s">
        <v>928</v>
      </c>
      <c r="C589" s="337" t="s">
        <v>923</v>
      </c>
      <c r="D589" s="476">
        <v>0.4</v>
      </c>
      <c r="E589" s="346">
        <v>12.1</v>
      </c>
      <c r="F589" s="346"/>
      <c r="G589" s="164">
        <f t="shared" si="58"/>
        <v>0</v>
      </c>
      <c r="H589" s="346">
        <v>10.68</v>
      </c>
      <c r="I589" s="346"/>
      <c r="J589" s="346">
        <f t="shared" si="59"/>
        <v>0</v>
      </c>
      <c r="K589" s="346">
        <v>0</v>
      </c>
      <c r="L589" s="346"/>
      <c r="M589" s="346">
        <f t="shared" si="60"/>
        <v>0</v>
      </c>
      <c r="N589" s="346">
        <f t="shared" si="61"/>
        <v>0</v>
      </c>
    </row>
    <row r="590" spans="1:18" s="2" customFormat="1">
      <c r="A590" s="337"/>
      <c r="B590" s="66" t="s">
        <v>929</v>
      </c>
      <c r="C590" s="337" t="s">
        <v>923</v>
      </c>
      <c r="D590" s="476">
        <v>0.44</v>
      </c>
      <c r="E590" s="346"/>
      <c r="F590" s="346"/>
      <c r="G590" s="164">
        <f t="shared" ref="G590:G591" si="62">D590*F590</f>
        <v>0</v>
      </c>
      <c r="H590" s="346"/>
      <c r="I590" s="346"/>
      <c r="J590" s="346">
        <f t="shared" ref="J590:J591" si="63">D590*I590</f>
        <v>0</v>
      </c>
      <c r="K590" s="346"/>
      <c r="L590" s="346"/>
      <c r="M590" s="346">
        <f t="shared" ref="M590:M591" si="64">D590*L590</f>
        <v>0</v>
      </c>
      <c r="N590" s="346"/>
    </row>
    <row r="591" spans="1:18" s="2" customFormat="1">
      <c r="A591" s="337">
        <v>23</v>
      </c>
      <c r="B591" s="66" t="s">
        <v>930</v>
      </c>
      <c r="C591" s="337" t="s">
        <v>2</v>
      </c>
      <c r="D591" s="475">
        <v>1</v>
      </c>
      <c r="E591" s="346">
        <v>14.73</v>
      </c>
      <c r="F591" s="346"/>
      <c r="G591" s="164">
        <f t="shared" si="62"/>
        <v>0</v>
      </c>
      <c r="H591" s="346">
        <v>100.80000000000001</v>
      </c>
      <c r="I591" s="346"/>
      <c r="J591" s="346">
        <f t="shared" si="63"/>
        <v>0</v>
      </c>
      <c r="K591" s="346">
        <v>0</v>
      </c>
      <c r="L591" s="346"/>
      <c r="M591" s="346">
        <f t="shared" si="64"/>
        <v>0</v>
      </c>
      <c r="N591" s="346">
        <f t="shared" ref="N591" si="65">G591+J591+M591</f>
        <v>0</v>
      </c>
    </row>
    <row r="592" spans="1:18" ht="18">
      <c r="A592" s="140"/>
      <c r="B592" s="140" t="s">
        <v>124</v>
      </c>
      <c r="C592" s="140"/>
      <c r="D592" s="140"/>
      <c r="E592" s="140"/>
      <c r="F592" s="140"/>
      <c r="G592" s="141">
        <f>SUM(G525:G591)</f>
        <v>0</v>
      </c>
      <c r="H592" s="140"/>
      <c r="I592" s="140"/>
      <c r="J592" s="141">
        <f>SUM(J525:J591)</f>
        <v>0</v>
      </c>
      <c r="K592" s="140"/>
      <c r="L592" s="140"/>
      <c r="M592" s="141">
        <f t="shared" ref="M592:N592" si="66">SUM(M525:M591)</f>
        <v>0</v>
      </c>
      <c r="N592" s="141">
        <f t="shared" si="66"/>
        <v>0</v>
      </c>
    </row>
    <row r="593" spans="1:18" ht="18">
      <c r="A593" s="140"/>
      <c r="B593" s="140" t="s">
        <v>933</v>
      </c>
      <c r="C593" s="140"/>
      <c r="D593" s="140"/>
      <c r="E593" s="140"/>
      <c r="F593" s="140"/>
      <c r="G593" s="141"/>
      <c r="H593" s="140"/>
      <c r="I593" s="140"/>
      <c r="J593" s="141"/>
      <c r="K593" s="140"/>
      <c r="L593" s="140"/>
      <c r="M593" s="141"/>
      <c r="N593" s="141">
        <f>SUM(N591,N525:N582)</f>
        <v>0</v>
      </c>
    </row>
    <row r="594" spans="1:18" ht="19.5" customHeight="1">
      <c r="A594" s="140"/>
      <c r="B594" s="140" t="s">
        <v>932</v>
      </c>
      <c r="C594" s="159">
        <v>0.12</v>
      </c>
      <c r="D594" s="140"/>
      <c r="E594" s="140"/>
      <c r="F594" s="140"/>
      <c r="G594" s="140"/>
      <c r="H594" s="140"/>
      <c r="I594" s="140"/>
      <c r="J594" s="140"/>
      <c r="K594" s="140"/>
      <c r="L594" s="140"/>
      <c r="M594" s="140"/>
      <c r="N594" s="141">
        <f>N593*C594</f>
        <v>0</v>
      </c>
    </row>
    <row r="595" spans="1:18" ht="19.5" customHeight="1">
      <c r="A595" s="140"/>
      <c r="B595" s="140" t="s">
        <v>133</v>
      </c>
      <c r="C595" s="159">
        <v>0.1</v>
      </c>
      <c r="D595" s="140"/>
      <c r="E595" s="140"/>
      <c r="F595" s="140"/>
      <c r="G595" s="140"/>
      <c r="H595" s="140"/>
      <c r="I595" s="140"/>
      <c r="J595" s="140"/>
      <c r="K595" s="140"/>
      <c r="L595" s="140"/>
      <c r="M595" s="140"/>
      <c r="N595" s="141">
        <f>(N592-N593)*0.1</f>
        <v>0</v>
      </c>
    </row>
    <row r="596" spans="1:18" ht="18">
      <c r="A596" s="140"/>
      <c r="B596" s="140" t="s">
        <v>124</v>
      </c>
      <c r="C596" s="140"/>
      <c r="D596" s="140"/>
      <c r="E596" s="140"/>
      <c r="F596" s="140"/>
      <c r="G596" s="140"/>
      <c r="H596" s="140"/>
      <c r="I596" s="140"/>
      <c r="J596" s="140"/>
      <c r="K596" s="140"/>
      <c r="L596" s="140"/>
      <c r="M596" s="140"/>
      <c r="N596" s="141">
        <f>N592+N594+N595</f>
        <v>0</v>
      </c>
    </row>
    <row r="597" spans="1:18" ht="18">
      <c r="A597" s="140"/>
      <c r="B597" s="140" t="s">
        <v>934</v>
      </c>
      <c r="C597" s="159">
        <v>0.08</v>
      </c>
      <c r="D597" s="140"/>
      <c r="E597" s="140"/>
      <c r="F597" s="140"/>
      <c r="G597" s="140"/>
      <c r="H597" s="140"/>
      <c r="I597" s="140"/>
      <c r="J597" s="140"/>
      <c r="K597" s="140"/>
      <c r="L597" s="140"/>
      <c r="M597" s="140"/>
      <c r="N597" s="141">
        <f>N596*C597</f>
        <v>0</v>
      </c>
    </row>
    <row r="598" spans="1:18" ht="17.25">
      <c r="A598" s="356"/>
      <c r="B598" s="356" t="s">
        <v>931</v>
      </c>
      <c r="C598" s="356"/>
      <c r="D598" s="356"/>
      <c r="E598" s="356"/>
      <c r="F598" s="356"/>
      <c r="G598" s="356"/>
      <c r="H598" s="356"/>
      <c r="I598" s="356"/>
      <c r="J598" s="356"/>
      <c r="K598" s="356"/>
      <c r="L598" s="356"/>
      <c r="M598" s="356"/>
      <c r="N598" s="357">
        <f>N596+N597</f>
        <v>0</v>
      </c>
    </row>
    <row r="599" spans="1:18" ht="17.25">
      <c r="A599" s="150"/>
      <c r="B599" s="150" t="s">
        <v>823</v>
      </c>
      <c r="C599" s="150"/>
      <c r="D599" s="150"/>
      <c r="E599" s="150"/>
      <c r="F599" s="150"/>
      <c r="G599" s="150"/>
      <c r="H599" s="150"/>
      <c r="I599" s="150"/>
      <c r="J599" s="150"/>
      <c r="K599" s="150"/>
      <c r="L599" s="150"/>
      <c r="M599" s="150"/>
      <c r="N599" s="151">
        <f>N598+N523+N515</f>
        <v>0</v>
      </c>
    </row>
    <row r="600" spans="1:18" s="44" customFormat="1">
      <c r="A600" s="506" t="s">
        <v>825</v>
      </c>
      <c r="B600" s="489"/>
      <c r="C600" s="489"/>
      <c r="D600" s="489"/>
      <c r="E600" s="489"/>
      <c r="F600" s="489"/>
      <c r="G600" s="489"/>
      <c r="H600" s="489"/>
      <c r="I600" s="489"/>
      <c r="J600" s="489"/>
      <c r="K600" s="489"/>
      <c r="L600" s="489"/>
      <c r="M600" s="489"/>
      <c r="N600" s="490"/>
    </row>
    <row r="601" spans="1:18" s="64" customFormat="1">
      <c r="A601" s="103"/>
      <c r="B601" s="195" t="s">
        <v>75</v>
      </c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</row>
    <row r="602" spans="1:18" s="2" customFormat="1">
      <c r="A602" s="315">
        <v>1</v>
      </c>
      <c r="B602" s="119" t="s">
        <v>808</v>
      </c>
      <c r="C602" s="331" t="s">
        <v>76</v>
      </c>
      <c r="D602" s="317">
        <v>1200</v>
      </c>
      <c r="E602" s="164">
        <v>15.213400000000002</v>
      </c>
      <c r="F602" s="164"/>
      <c r="G602" s="164">
        <f>D602*F602</f>
        <v>0</v>
      </c>
      <c r="H602" s="164">
        <v>1.242</v>
      </c>
      <c r="I602" s="164"/>
      <c r="J602" s="164">
        <f>D602*I602</f>
        <v>0</v>
      </c>
      <c r="K602" s="164">
        <v>1.2800000000000001E-2</v>
      </c>
      <c r="L602" s="164"/>
      <c r="M602" s="164">
        <f>D602*L602</f>
        <v>0</v>
      </c>
      <c r="N602" s="164">
        <f t="shared" ref="N602:N606" si="67">M602+J602+G602</f>
        <v>0</v>
      </c>
    </row>
    <row r="603" spans="1:18" s="2" customFormat="1">
      <c r="A603" s="315"/>
      <c r="B603" s="119" t="s">
        <v>809</v>
      </c>
      <c r="C603" s="331" t="s">
        <v>76</v>
      </c>
      <c r="D603" s="317">
        <f>D602*1.02</f>
        <v>1224</v>
      </c>
      <c r="E603" s="164"/>
      <c r="F603" s="164"/>
      <c r="G603" s="164">
        <f t="shared" ref="G603:G621" si="68">D603*F603</f>
        <v>0</v>
      </c>
      <c r="H603" s="164"/>
      <c r="I603" s="164"/>
      <c r="J603" s="164">
        <f t="shared" ref="J603:J621" si="69">D603*I603</f>
        <v>0</v>
      </c>
      <c r="K603" s="164"/>
      <c r="L603" s="164"/>
      <c r="M603" s="164">
        <f t="shared" ref="M603:M621" si="70">D603*L603</f>
        <v>0</v>
      </c>
      <c r="N603" s="164"/>
    </row>
    <row r="604" spans="1:18" s="2" customFormat="1">
      <c r="A604" s="315">
        <v>2</v>
      </c>
      <c r="B604" s="119" t="s">
        <v>810</v>
      </c>
      <c r="C604" s="331" t="s">
        <v>76</v>
      </c>
      <c r="D604" s="317">
        <v>250</v>
      </c>
      <c r="E604" s="164">
        <v>2.3515999999999999</v>
      </c>
      <c r="F604" s="164"/>
      <c r="G604" s="164">
        <f t="shared" si="68"/>
        <v>0</v>
      </c>
      <c r="H604" s="164">
        <v>0.82799999999999985</v>
      </c>
      <c r="I604" s="164"/>
      <c r="J604" s="164">
        <f t="shared" si="69"/>
        <v>0</v>
      </c>
      <c r="K604" s="164">
        <v>1.2800000000000001E-2</v>
      </c>
      <c r="L604" s="164"/>
      <c r="M604" s="164">
        <f t="shared" si="70"/>
        <v>0</v>
      </c>
      <c r="N604" s="164">
        <f t="shared" si="67"/>
        <v>0</v>
      </c>
    </row>
    <row r="605" spans="1:18" s="2" customFormat="1">
      <c r="A605" s="315"/>
      <c r="B605" s="119" t="s">
        <v>811</v>
      </c>
      <c r="C605" s="331" t="s">
        <v>76</v>
      </c>
      <c r="D605" s="317">
        <f>D604*1.02</f>
        <v>255</v>
      </c>
      <c r="E605" s="164"/>
      <c r="F605" s="164"/>
      <c r="G605" s="164">
        <f t="shared" si="68"/>
        <v>0</v>
      </c>
      <c r="H605" s="164"/>
      <c r="I605" s="164"/>
      <c r="J605" s="164">
        <f t="shared" si="69"/>
        <v>0</v>
      </c>
      <c r="K605" s="164"/>
      <c r="L605" s="164"/>
      <c r="M605" s="164">
        <f t="shared" si="70"/>
        <v>0</v>
      </c>
      <c r="N605" s="164"/>
    </row>
    <row r="606" spans="1:18" s="2" customFormat="1">
      <c r="A606" s="315">
        <v>3</v>
      </c>
      <c r="B606" s="119" t="s">
        <v>812</v>
      </c>
      <c r="C606" s="331" t="s">
        <v>76</v>
      </c>
      <c r="D606" s="317">
        <v>250</v>
      </c>
      <c r="E606" s="164">
        <v>1.4390000000000003</v>
      </c>
      <c r="F606" s="164"/>
      <c r="G606" s="164">
        <f t="shared" si="68"/>
        <v>0</v>
      </c>
      <c r="H606" s="164">
        <v>0.73599999999999999</v>
      </c>
      <c r="I606" s="164"/>
      <c r="J606" s="164">
        <f t="shared" si="69"/>
        <v>0</v>
      </c>
      <c r="K606" s="164">
        <v>6.4000000000000003E-3</v>
      </c>
      <c r="L606" s="164"/>
      <c r="M606" s="164">
        <f t="shared" si="70"/>
        <v>0</v>
      </c>
      <c r="N606" s="164">
        <f t="shared" si="67"/>
        <v>0</v>
      </c>
    </row>
    <row r="607" spans="1:18" s="2" customFormat="1">
      <c r="A607" s="315"/>
      <c r="B607" s="119" t="s">
        <v>813</v>
      </c>
      <c r="C607" s="331" t="s">
        <v>76</v>
      </c>
      <c r="D607" s="317">
        <f>D606*1.02</f>
        <v>255</v>
      </c>
      <c r="E607" s="164"/>
      <c r="F607" s="164"/>
      <c r="G607" s="164">
        <f t="shared" si="68"/>
        <v>0</v>
      </c>
      <c r="H607" s="164"/>
      <c r="I607" s="164"/>
      <c r="J607" s="164">
        <f t="shared" si="69"/>
        <v>0</v>
      </c>
      <c r="K607" s="164"/>
      <c r="L607" s="164"/>
      <c r="M607" s="164">
        <f t="shared" si="70"/>
        <v>0</v>
      </c>
      <c r="N607" s="164"/>
    </row>
    <row r="608" spans="1:18" s="64" customFormat="1">
      <c r="A608" s="103"/>
      <c r="B608" s="195" t="s">
        <v>814</v>
      </c>
      <c r="C608" s="103"/>
      <c r="D608" s="103"/>
      <c r="E608" s="103"/>
      <c r="F608" s="103"/>
      <c r="G608" s="164">
        <f t="shared" si="68"/>
        <v>0</v>
      </c>
      <c r="H608" s="103"/>
      <c r="I608" s="103"/>
      <c r="J608" s="164">
        <f t="shared" si="69"/>
        <v>0</v>
      </c>
      <c r="K608" s="103"/>
      <c r="L608" s="103"/>
      <c r="M608" s="164">
        <f t="shared" si="70"/>
        <v>0</v>
      </c>
      <c r="N608" s="103"/>
      <c r="O608" s="2"/>
      <c r="P608" s="2"/>
      <c r="Q608" s="2"/>
      <c r="R608" s="2"/>
    </row>
    <row r="609" spans="1:18" s="2" customFormat="1">
      <c r="A609" s="315">
        <v>4</v>
      </c>
      <c r="B609" s="188" t="s">
        <v>815</v>
      </c>
      <c r="C609" s="331" t="s">
        <v>37</v>
      </c>
      <c r="D609" s="317">
        <v>78</v>
      </c>
      <c r="E609" s="164">
        <v>7.48</v>
      </c>
      <c r="F609" s="164"/>
      <c r="G609" s="164">
        <f t="shared" si="68"/>
        <v>0</v>
      </c>
      <c r="H609" s="164">
        <v>1.2000000000000002</v>
      </c>
      <c r="I609" s="164"/>
      <c r="J609" s="164">
        <f t="shared" si="69"/>
        <v>0</v>
      </c>
      <c r="K609" s="164">
        <v>0</v>
      </c>
      <c r="L609" s="164"/>
      <c r="M609" s="164">
        <f t="shared" si="70"/>
        <v>0</v>
      </c>
      <c r="N609" s="164">
        <f t="shared" ref="N609" si="71">M609+J609+G609</f>
        <v>0</v>
      </c>
    </row>
    <row r="610" spans="1:18" s="64" customFormat="1">
      <c r="A610" s="103"/>
      <c r="B610" s="195" t="s">
        <v>822</v>
      </c>
      <c r="C610" s="103"/>
      <c r="D610" s="103"/>
      <c r="E610" s="103"/>
      <c r="F610" s="103"/>
      <c r="G610" s="164">
        <f t="shared" si="68"/>
        <v>0</v>
      </c>
      <c r="H610" s="103"/>
      <c r="I610" s="103"/>
      <c r="J610" s="164">
        <f t="shared" si="69"/>
        <v>0</v>
      </c>
      <c r="K610" s="103"/>
      <c r="L610" s="103"/>
      <c r="M610" s="164">
        <f t="shared" si="70"/>
        <v>0</v>
      </c>
      <c r="N610" s="103"/>
      <c r="O610" s="2"/>
      <c r="P610" s="2"/>
      <c r="Q610" s="2"/>
      <c r="R610" s="2"/>
    </row>
    <row r="611" spans="1:18" s="2" customFormat="1">
      <c r="A611" s="320">
        <v>5</v>
      </c>
      <c r="B611" s="439" t="s">
        <v>971</v>
      </c>
      <c r="C611" s="331" t="s">
        <v>76</v>
      </c>
      <c r="D611" s="317">
        <v>1450</v>
      </c>
      <c r="E611" s="164">
        <v>1.8585000000000003</v>
      </c>
      <c r="F611" s="164"/>
      <c r="G611" s="164">
        <f t="shared" si="68"/>
        <v>0</v>
      </c>
      <c r="H611" s="164">
        <v>0.78200000000000003</v>
      </c>
      <c r="I611" s="164"/>
      <c r="J611" s="164">
        <f t="shared" si="69"/>
        <v>0</v>
      </c>
      <c r="K611" s="164">
        <v>2.12E-2</v>
      </c>
      <c r="L611" s="164"/>
      <c r="M611" s="164">
        <f t="shared" si="70"/>
        <v>0</v>
      </c>
      <c r="N611" s="164">
        <f t="shared" ref="N611" si="72">M611+J611+G611</f>
        <v>0</v>
      </c>
    </row>
    <row r="612" spans="1:18" s="2" customFormat="1">
      <c r="A612" s="320"/>
      <c r="B612" s="439" t="s">
        <v>972</v>
      </c>
      <c r="C612" s="331" t="s">
        <v>76</v>
      </c>
      <c r="D612" s="332">
        <f>D611*1.01</f>
        <v>1464.5</v>
      </c>
      <c r="E612" s="164"/>
      <c r="F612" s="164"/>
      <c r="G612" s="164">
        <f t="shared" si="68"/>
        <v>0</v>
      </c>
      <c r="H612" s="164"/>
      <c r="I612" s="164"/>
      <c r="J612" s="164">
        <f t="shared" si="69"/>
        <v>0</v>
      </c>
      <c r="K612" s="164"/>
      <c r="L612" s="164"/>
      <c r="M612" s="164">
        <f t="shared" si="70"/>
        <v>0</v>
      </c>
      <c r="N612" s="164"/>
    </row>
    <row r="613" spans="1:18" s="64" customFormat="1">
      <c r="A613" s="103"/>
      <c r="B613" s="195" t="s">
        <v>116</v>
      </c>
      <c r="C613" s="103"/>
      <c r="D613" s="103"/>
      <c r="E613" s="103"/>
      <c r="F613" s="103"/>
      <c r="G613" s="164">
        <f t="shared" si="68"/>
        <v>0</v>
      </c>
      <c r="H613" s="103"/>
      <c r="I613" s="103"/>
      <c r="J613" s="164">
        <f t="shared" si="69"/>
        <v>0</v>
      </c>
      <c r="K613" s="103"/>
      <c r="L613" s="103"/>
      <c r="M613" s="164">
        <f t="shared" si="70"/>
        <v>0</v>
      </c>
      <c r="N613" s="103"/>
      <c r="O613" s="2"/>
      <c r="P613" s="2"/>
      <c r="Q613" s="2"/>
      <c r="R613" s="2"/>
    </row>
    <row r="614" spans="1:18" s="2" customFormat="1" ht="27">
      <c r="A614" s="315">
        <v>6</v>
      </c>
      <c r="B614" s="119" t="s">
        <v>816</v>
      </c>
      <c r="C614" s="331" t="s">
        <v>78</v>
      </c>
      <c r="D614" s="319">
        <v>4</v>
      </c>
      <c r="E614" s="164">
        <v>1050.356</v>
      </c>
      <c r="F614" s="164"/>
      <c r="G614" s="164">
        <f t="shared" si="68"/>
        <v>0</v>
      </c>
      <c r="H614" s="164">
        <v>23.898599999999998</v>
      </c>
      <c r="I614" s="164"/>
      <c r="J614" s="164">
        <f t="shared" si="69"/>
        <v>0</v>
      </c>
      <c r="K614" s="164">
        <v>6.1403400000000001</v>
      </c>
      <c r="L614" s="164"/>
      <c r="M614" s="164">
        <f t="shared" si="70"/>
        <v>0</v>
      </c>
      <c r="N614" s="164">
        <f t="shared" ref="N614:N617" si="73">M614+J614+G614</f>
        <v>0</v>
      </c>
    </row>
    <row r="615" spans="1:18" s="2" customFormat="1" ht="27">
      <c r="A615" s="315">
        <v>7</v>
      </c>
      <c r="B615" s="119" t="s">
        <v>817</v>
      </c>
      <c r="C615" s="331" t="s">
        <v>78</v>
      </c>
      <c r="D615" s="319">
        <v>74</v>
      </c>
      <c r="E615" s="164">
        <v>674.99600000000009</v>
      </c>
      <c r="F615" s="164"/>
      <c r="G615" s="164">
        <f t="shared" si="68"/>
        <v>0</v>
      </c>
      <c r="H615" s="164">
        <v>23.898599999999998</v>
      </c>
      <c r="I615" s="164"/>
      <c r="J615" s="164">
        <f t="shared" si="69"/>
        <v>0</v>
      </c>
      <c r="K615" s="164">
        <v>6.1403400000000001</v>
      </c>
      <c r="L615" s="164"/>
      <c r="M615" s="164">
        <f t="shared" si="70"/>
        <v>0</v>
      </c>
      <c r="N615" s="164">
        <f t="shared" si="73"/>
        <v>0</v>
      </c>
    </row>
    <row r="616" spans="1:18" s="2" customFormat="1">
      <c r="A616" s="315">
        <v>8</v>
      </c>
      <c r="B616" s="119" t="s">
        <v>818</v>
      </c>
      <c r="C616" s="331" t="s">
        <v>37</v>
      </c>
      <c r="D616" s="319">
        <v>16</v>
      </c>
      <c r="E616" s="164">
        <v>360.62</v>
      </c>
      <c r="F616" s="164"/>
      <c r="G616" s="164">
        <f t="shared" si="68"/>
        <v>0</v>
      </c>
      <c r="H616" s="164">
        <v>24.132899999999999</v>
      </c>
      <c r="I616" s="164"/>
      <c r="J616" s="164">
        <f t="shared" si="69"/>
        <v>0</v>
      </c>
      <c r="K616" s="164">
        <v>15.28</v>
      </c>
      <c r="L616" s="164"/>
      <c r="M616" s="164">
        <f t="shared" si="70"/>
        <v>0</v>
      </c>
      <c r="N616" s="164">
        <f t="shared" si="73"/>
        <v>0</v>
      </c>
    </row>
    <row r="617" spans="1:18" s="2" customFormat="1">
      <c r="A617" s="315">
        <v>9</v>
      </c>
      <c r="B617" s="119" t="s">
        <v>819</v>
      </c>
      <c r="C617" s="331" t="s">
        <v>37</v>
      </c>
      <c r="D617" s="319">
        <v>41</v>
      </c>
      <c r="E617" s="164">
        <v>231.52100000000002</v>
      </c>
      <c r="F617" s="164"/>
      <c r="G617" s="164">
        <f t="shared" si="68"/>
        <v>0</v>
      </c>
      <c r="H617" s="164">
        <v>23.898600000000002</v>
      </c>
      <c r="I617" s="164"/>
      <c r="J617" s="164">
        <f t="shared" si="69"/>
        <v>0</v>
      </c>
      <c r="K617" s="164">
        <v>6.1403400000000001</v>
      </c>
      <c r="L617" s="164"/>
      <c r="M617" s="164">
        <f t="shared" si="70"/>
        <v>0</v>
      </c>
      <c r="N617" s="164">
        <f t="shared" si="73"/>
        <v>0</v>
      </c>
    </row>
    <row r="618" spans="1:18">
      <c r="A618" s="105">
        <v>10</v>
      </c>
      <c r="B618" s="119" t="s">
        <v>358</v>
      </c>
      <c r="C618" s="109" t="s">
        <v>76</v>
      </c>
      <c r="D618" s="148">
        <v>550</v>
      </c>
      <c r="E618" s="135">
        <v>3.3740000000000001</v>
      </c>
      <c r="F618" s="135"/>
      <c r="G618" s="164">
        <f t="shared" si="68"/>
        <v>0</v>
      </c>
      <c r="H618" s="135">
        <v>2.46</v>
      </c>
      <c r="I618" s="135"/>
      <c r="J618" s="164">
        <f t="shared" si="69"/>
        <v>0</v>
      </c>
      <c r="K618" s="135">
        <v>8.8000000000000009E-2</v>
      </c>
      <c r="L618" s="135"/>
      <c r="M618" s="164">
        <f t="shared" si="70"/>
        <v>0</v>
      </c>
      <c r="N618" s="135">
        <f t="shared" ref="N618:N620" si="74">M618+J618+G618</f>
        <v>0</v>
      </c>
      <c r="O618" s="2"/>
      <c r="P618" s="2"/>
      <c r="Q618" s="2"/>
      <c r="R618" s="2"/>
    </row>
    <row r="619" spans="1:18">
      <c r="A619" s="105">
        <v>11</v>
      </c>
      <c r="B619" s="188" t="s">
        <v>359</v>
      </c>
      <c r="C619" s="65" t="s">
        <v>76</v>
      </c>
      <c r="D619" s="76">
        <v>200</v>
      </c>
      <c r="E619" s="135">
        <v>6.9853333333333341</v>
      </c>
      <c r="F619" s="135"/>
      <c r="G619" s="164">
        <f t="shared" si="68"/>
        <v>0</v>
      </c>
      <c r="H619" s="135">
        <v>0.72</v>
      </c>
      <c r="I619" s="135"/>
      <c r="J619" s="164">
        <f t="shared" si="69"/>
        <v>0</v>
      </c>
      <c r="K619" s="135">
        <v>3.6000000000000004E-2</v>
      </c>
      <c r="L619" s="135"/>
      <c r="M619" s="164">
        <f t="shared" si="70"/>
        <v>0</v>
      </c>
      <c r="N619" s="135">
        <f t="shared" si="74"/>
        <v>0</v>
      </c>
      <c r="O619" s="2"/>
      <c r="P619" s="2"/>
      <c r="Q619" s="2"/>
      <c r="R619" s="2"/>
    </row>
    <row r="620" spans="1:18">
      <c r="A620" s="105">
        <v>12</v>
      </c>
      <c r="B620" s="188" t="s">
        <v>360</v>
      </c>
      <c r="C620" s="65" t="s">
        <v>37</v>
      </c>
      <c r="D620" s="106">
        <v>78</v>
      </c>
      <c r="E620" s="135">
        <v>21.904509283819628</v>
      </c>
      <c r="F620" s="135"/>
      <c r="G620" s="164">
        <f t="shared" si="68"/>
        <v>0</v>
      </c>
      <c r="H620" s="135">
        <v>5.4</v>
      </c>
      <c r="I620" s="135"/>
      <c r="J620" s="164">
        <f t="shared" si="69"/>
        <v>0</v>
      </c>
      <c r="K620" s="135">
        <v>0.27999999999999997</v>
      </c>
      <c r="L620" s="135"/>
      <c r="M620" s="164">
        <f t="shared" si="70"/>
        <v>0</v>
      </c>
      <c r="N620" s="135">
        <f t="shared" si="74"/>
        <v>0</v>
      </c>
      <c r="O620" s="2"/>
      <c r="P620" s="2"/>
      <c r="Q620" s="2"/>
      <c r="R620" s="2"/>
    </row>
    <row r="621" spans="1:18" customFormat="1" ht="47.25">
      <c r="A621" s="315">
        <v>13</v>
      </c>
      <c r="B621" s="414" t="s">
        <v>870</v>
      </c>
      <c r="C621" s="110" t="s">
        <v>28</v>
      </c>
      <c r="D621" s="317">
        <v>120</v>
      </c>
      <c r="E621" s="164">
        <v>1.8276000000000001</v>
      </c>
      <c r="F621" s="164"/>
      <c r="G621" s="164">
        <f t="shared" si="68"/>
        <v>0</v>
      </c>
      <c r="H621" s="164">
        <v>5.3040000000000003</v>
      </c>
      <c r="I621" s="164"/>
      <c r="J621" s="164">
        <f t="shared" si="69"/>
        <v>0</v>
      </c>
      <c r="K621" s="164">
        <v>1.1999999999999999E-3</v>
      </c>
      <c r="L621" s="164"/>
      <c r="M621" s="164">
        <f t="shared" si="70"/>
        <v>0</v>
      </c>
      <c r="N621" s="164">
        <f>G621+J621+M621</f>
        <v>0</v>
      </c>
      <c r="O621" s="2"/>
      <c r="P621" s="2"/>
      <c r="Q621" s="2"/>
      <c r="R621" s="2"/>
    </row>
    <row r="622" spans="1:18" s="142" customFormat="1" ht="18">
      <c r="A622" s="140"/>
      <c r="B622" s="86" t="s">
        <v>124</v>
      </c>
      <c r="C622" s="140"/>
      <c r="D622" s="140"/>
      <c r="E622" s="140"/>
      <c r="F622" s="140"/>
      <c r="G622" s="141">
        <f>SUM(G602:G621)</f>
        <v>0</v>
      </c>
      <c r="H622" s="140"/>
      <c r="I622" s="140"/>
      <c r="J622" s="141">
        <f>SUM(J602:J621)</f>
        <v>0</v>
      </c>
      <c r="K622" s="140"/>
      <c r="L622" s="140"/>
      <c r="M622" s="141">
        <f t="shared" ref="M622:N622" si="75">SUM(M602:M621)</f>
        <v>0</v>
      </c>
      <c r="N622" s="141">
        <f t="shared" si="75"/>
        <v>0</v>
      </c>
    </row>
    <row r="623" spans="1:18" s="142" customFormat="1" ht="36">
      <c r="A623" s="140"/>
      <c r="B623" s="86" t="s">
        <v>188</v>
      </c>
      <c r="C623" s="159">
        <v>0.75</v>
      </c>
      <c r="D623" s="140"/>
      <c r="E623" s="140"/>
      <c r="F623" s="140"/>
      <c r="G623" s="140"/>
      <c r="H623" s="140"/>
      <c r="I623" s="140"/>
      <c r="J623" s="140"/>
      <c r="K623" s="140"/>
      <c r="L623" s="140"/>
      <c r="M623" s="140"/>
      <c r="N623" s="141">
        <f>J622*C623</f>
        <v>0</v>
      </c>
    </row>
    <row r="624" spans="1:18" s="142" customFormat="1" ht="18">
      <c r="A624" s="140"/>
      <c r="B624" s="86" t="s">
        <v>124</v>
      </c>
      <c r="C624" s="140"/>
      <c r="D624" s="140"/>
      <c r="E624" s="140"/>
      <c r="F624" s="140"/>
      <c r="G624" s="140"/>
      <c r="H624" s="140"/>
      <c r="I624" s="140"/>
      <c r="J624" s="140"/>
      <c r="K624" s="140"/>
      <c r="L624" s="140"/>
      <c r="M624" s="140"/>
      <c r="N624" s="141">
        <f>N622+N623</f>
        <v>0</v>
      </c>
    </row>
    <row r="625" spans="1:14" s="88" customFormat="1" ht="18">
      <c r="A625" s="86"/>
      <c r="B625" s="86" t="s">
        <v>134</v>
      </c>
      <c r="C625" s="137">
        <v>0.08</v>
      </c>
      <c r="D625" s="86"/>
      <c r="E625" s="86"/>
      <c r="F625" s="86"/>
      <c r="G625" s="86"/>
      <c r="H625" s="86"/>
      <c r="I625" s="86"/>
      <c r="J625" s="86"/>
      <c r="K625" s="86"/>
      <c r="L625" s="86"/>
      <c r="M625" s="86"/>
      <c r="N625" s="87">
        <f>N624*C625</f>
        <v>0</v>
      </c>
    </row>
    <row r="626" spans="1:14" s="162" customFormat="1" ht="17.25">
      <c r="A626" s="160"/>
      <c r="B626" s="190" t="s">
        <v>841</v>
      </c>
      <c r="C626" s="160"/>
      <c r="D626" s="160"/>
      <c r="E626" s="160"/>
      <c r="F626" s="160"/>
      <c r="G626" s="160"/>
      <c r="H626" s="160"/>
      <c r="I626" s="160"/>
      <c r="J626" s="160"/>
      <c r="K626" s="160"/>
      <c r="L626" s="160"/>
      <c r="M626" s="160"/>
      <c r="N626" s="161">
        <f>N624+N625</f>
        <v>0</v>
      </c>
    </row>
    <row r="627" spans="1:14" s="64" customFormat="1">
      <c r="A627" s="103"/>
      <c r="B627" s="104" t="s">
        <v>85</v>
      </c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</row>
    <row r="628" spans="1:14">
      <c r="A628" s="105">
        <v>13</v>
      </c>
      <c r="B628" s="66" t="s">
        <v>86</v>
      </c>
      <c r="C628" s="65" t="s">
        <v>87</v>
      </c>
      <c r="D628" s="76">
        <v>360</v>
      </c>
      <c r="E628" s="135">
        <v>0</v>
      </c>
      <c r="F628" s="135"/>
      <c r="G628" s="135">
        <f>D628*F628</f>
        <v>0</v>
      </c>
      <c r="H628" s="135">
        <v>12.360000000000001</v>
      </c>
      <c r="I628" s="135"/>
      <c r="J628" s="135">
        <f>D628*I628</f>
        <v>0</v>
      </c>
      <c r="K628" s="135">
        <v>0</v>
      </c>
      <c r="L628" s="135"/>
      <c r="M628" s="135">
        <f>D628*L628</f>
        <v>0</v>
      </c>
      <c r="N628" s="135">
        <f t="shared" ref="N628:N636" si="76">M628+J628+G628</f>
        <v>0</v>
      </c>
    </row>
    <row r="629" spans="1:14">
      <c r="A629" s="105">
        <v>14</v>
      </c>
      <c r="B629" s="66" t="s">
        <v>117</v>
      </c>
      <c r="C629" s="65" t="s">
        <v>87</v>
      </c>
      <c r="D629" s="76">
        <v>27.75</v>
      </c>
      <c r="E629" s="135">
        <v>0</v>
      </c>
      <c r="F629" s="135"/>
      <c r="G629" s="135">
        <f t="shared" ref="G629:G636" si="77">D629*F629</f>
        <v>0</v>
      </c>
      <c r="H629" s="135">
        <v>23.279999999999998</v>
      </c>
      <c r="I629" s="135"/>
      <c r="J629" s="135">
        <f t="shared" ref="J629:J636" si="78">D629*I629</f>
        <v>0</v>
      </c>
      <c r="K629" s="135">
        <v>0</v>
      </c>
      <c r="L629" s="135"/>
      <c r="M629" s="135">
        <f t="shared" ref="M629:M636" si="79">D629*L629</f>
        <v>0</v>
      </c>
      <c r="N629" s="135">
        <f t="shared" si="76"/>
        <v>0</v>
      </c>
    </row>
    <row r="630" spans="1:14">
      <c r="A630" s="105">
        <v>15</v>
      </c>
      <c r="B630" s="66" t="s">
        <v>357</v>
      </c>
      <c r="C630" s="65" t="s">
        <v>87</v>
      </c>
      <c r="D630" s="76">
        <v>27.27</v>
      </c>
      <c r="E630" s="135">
        <v>136.62020000000001</v>
      </c>
      <c r="F630" s="135"/>
      <c r="G630" s="135">
        <f t="shared" si="77"/>
        <v>0</v>
      </c>
      <c r="H630" s="135">
        <v>27</v>
      </c>
      <c r="I630" s="135"/>
      <c r="J630" s="135">
        <f t="shared" si="78"/>
        <v>0</v>
      </c>
      <c r="K630" s="135">
        <v>1.48</v>
      </c>
      <c r="L630" s="135"/>
      <c r="M630" s="135">
        <f t="shared" si="79"/>
        <v>0</v>
      </c>
      <c r="N630" s="135">
        <f t="shared" si="76"/>
        <v>0</v>
      </c>
    </row>
    <row r="631" spans="1:14">
      <c r="A631" s="105"/>
      <c r="B631" s="66" t="s">
        <v>502</v>
      </c>
      <c r="C631" s="65" t="s">
        <v>87</v>
      </c>
      <c r="D631" s="76">
        <f>D630*1.02</f>
        <v>27.8154</v>
      </c>
      <c r="E631" s="135"/>
      <c r="F631" s="135"/>
      <c r="G631" s="135">
        <f t="shared" si="77"/>
        <v>0</v>
      </c>
      <c r="H631" s="135"/>
      <c r="I631" s="135"/>
      <c r="J631" s="135">
        <f t="shared" si="78"/>
        <v>0</v>
      </c>
      <c r="K631" s="135"/>
      <c r="L631" s="135"/>
      <c r="M631" s="135">
        <f t="shared" si="79"/>
        <v>0</v>
      </c>
      <c r="N631" s="135"/>
    </row>
    <row r="632" spans="1:14">
      <c r="A632" s="105">
        <v>16</v>
      </c>
      <c r="B632" s="66" t="s">
        <v>355</v>
      </c>
      <c r="C632" s="65" t="s">
        <v>87</v>
      </c>
      <c r="D632" s="106">
        <v>100</v>
      </c>
      <c r="E632" s="135">
        <v>30.800000000000004</v>
      </c>
      <c r="F632" s="135"/>
      <c r="G632" s="135">
        <f t="shared" si="77"/>
        <v>0</v>
      </c>
      <c r="H632" s="135">
        <v>10.8</v>
      </c>
      <c r="I632" s="135"/>
      <c r="J632" s="135">
        <f t="shared" si="78"/>
        <v>0</v>
      </c>
      <c r="K632" s="135">
        <v>0</v>
      </c>
      <c r="L632" s="135"/>
      <c r="M632" s="135">
        <f t="shared" si="79"/>
        <v>0</v>
      </c>
      <c r="N632" s="135">
        <f t="shared" si="76"/>
        <v>0</v>
      </c>
    </row>
    <row r="633" spans="1:14">
      <c r="A633" s="105"/>
      <c r="B633" s="66" t="s">
        <v>478</v>
      </c>
      <c r="C633" s="65" t="s">
        <v>87</v>
      </c>
      <c r="D633" s="106">
        <f>D632*1.1</f>
        <v>110.00000000000001</v>
      </c>
      <c r="E633" s="135"/>
      <c r="F633" s="135"/>
      <c r="G633" s="135">
        <f t="shared" si="77"/>
        <v>0</v>
      </c>
      <c r="H633" s="135"/>
      <c r="I633" s="135"/>
      <c r="J633" s="135">
        <f t="shared" si="78"/>
        <v>0</v>
      </c>
      <c r="K633" s="135"/>
      <c r="L633" s="135"/>
      <c r="M633" s="135">
        <f t="shared" si="79"/>
        <v>0</v>
      </c>
      <c r="N633" s="135"/>
    </row>
    <row r="634" spans="1:14">
      <c r="A634" s="105">
        <v>17</v>
      </c>
      <c r="B634" s="66" t="s">
        <v>356</v>
      </c>
      <c r="C634" s="107" t="s">
        <v>87</v>
      </c>
      <c r="D634" s="76">
        <v>230.49</v>
      </c>
      <c r="E634" s="135">
        <v>0</v>
      </c>
      <c r="F634" s="135"/>
      <c r="G634" s="135">
        <f t="shared" si="77"/>
        <v>0</v>
      </c>
      <c r="H634" s="135">
        <v>7.2599999999999989</v>
      </c>
      <c r="I634" s="135"/>
      <c r="J634" s="135">
        <f t="shared" si="78"/>
        <v>0</v>
      </c>
      <c r="K634" s="135">
        <v>0</v>
      </c>
      <c r="L634" s="135"/>
      <c r="M634" s="135">
        <f t="shared" si="79"/>
        <v>0</v>
      </c>
      <c r="N634" s="135">
        <f t="shared" si="76"/>
        <v>0</v>
      </c>
    </row>
    <row r="635" spans="1:14">
      <c r="A635" s="105">
        <v>18</v>
      </c>
      <c r="B635" s="66" t="s">
        <v>354</v>
      </c>
      <c r="C635" s="108" t="s">
        <v>76</v>
      </c>
      <c r="D635" s="149">
        <v>1450</v>
      </c>
      <c r="E635" s="135">
        <v>8.4745762711864417E-2</v>
      </c>
      <c r="F635" s="135"/>
      <c r="G635" s="135">
        <f t="shared" si="77"/>
        <v>0</v>
      </c>
      <c r="H635" s="135">
        <v>0.125</v>
      </c>
      <c r="I635" s="135"/>
      <c r="J635" s="135">
        <f t="shared" si="78"/>
        <v>0</v>
      </c>
      <c r="K635" s="135">
        <v>0</v>
      </c>
      <c r="L635" s="135"/>
      <c r="M635" s="135">
        <f t="shared" si="79"/>
        <v>0</v>
      </c>
      <c r="N635" s="135">
        <f t="shared" si="76"/>
        <v>0</v>
      </c>
    </row>
    <row r="636" spans="1:14" ht="27">
      <c r="A636" s="105">
        <v>19</v>
      </c>
      <c r="B636" s="66" t="s">
        <v>207</v>
      </c>
      <c r="C636" s="65" t="s">
        <v>87</v>
      </c>
      <c r="D636" s="106">
        <v>129.51</v>
      </c>
      <c r="E636" s="135">
        <v>0</v>
      </c>
      <c r="F636" s="135"/>
      <c r="G636" s="135">
        <f t="shared" si="77"/>
        <v>0</v>
      </c>
      <c r="H636" s="135">
        <v>9.2999999999999999E-2</v>
      </c>
      <c r="I636" s="135"/>
      <c r="J636" s="135">
        <f t="shared" si="78"/>
        <v>0</v>
      </c>
      <c r="K636" s="135">
        <v>14.841016</v>
      </c>
      <c r="L636" s="135"/>
      <c r="M636" s="135">
        <f t="shared" si="79"/>
        <v>0</v>
      </c>
      <c r="N636" s="135">
        <f t="shared" si="76"/>
        <v>0</v>
      </c>
    </row>
    <row r="637" spans="1:14" s="142" customFormat="1" ht="18">
      <c r="A637" s="140"/>
      <c r="B637" s="140" t="s">
        <v>124</v>
      </c>
      <c r="C637" s="140"/>
      <c r="D637" s="140"/>
      <c r="E637" s="140"/>
      <c r="F637" s="140"/>
      <c r="G637" s="141">
        <f>SUM(G628:G636)</f>
        <v>0</v>
      </c>
      <c r="H637" s="140"/>
      <c r="I637" s="140"/>
      <c r="J637" s="141">
        <f>SUM(J628:J636)</f>
        <v>0</v>
      </c>
      <c r="K637" s="140"/>
      <c r="L637" s="140"/>
      <c r="M637" s="141">
        <f t="shared" ref="M637:N637" si="80">SUM(M628:M636)</f>
        <v>0</v>
      </c>
      <c r="N637" s="141">
        <f t="shared" si="80"/>
        <v>0</v>
      </c>
    </row>
    <row r="638" spans="1:14" s="142" customFormat="1" ht="18">
      <c r="A638" s="140"/>
      <c r="B638" s="140" t="s">
        <v>133</v>
      </c>
      <c r="C638" s="159">
        <v>0.1</v>
      </c>
      <c r="D638" s="140"/>
      <c r="E638" s="140"/>
      <c r="F638" s="140"/>
      <c r="G638" s="140"/>
      <c r="H638" s="140"/>
      <c r="I638" s="140"/>
      <c r="J638" s="140"/>
      <c r="K638" s="140"/>
      <c r="L638" s="140"/>
      <c r="M638" s="140"/>
      <c r="N638" s="141">
        <f>N637*C638</f>
        <v>0</v>
      </c>
    </row>
    <row r="639" spans="1:14" s="142" customFormat="1" ht="18">
      <c r="A639" s="140"/>
      <c r="B639" s="140" t="s">
        <v>124</v>
      </c>
      <c r="C639" s="140"/>
      <c r="D639" s="140"/>
      <c r="E639" s="140"/>
      <c r="F639" s="140"/>
      <c r="G639" s="140"/>
      <c r="H639" s="140"/>
      <c r="I639" s="140"/>
      <c r="J639" s="140"/>
      <c r="K639" s="140"/>
      <c r="L639" s="140"/>
      <c r="M639" s="140"/>
      <c r="N639" s="141">
        <f>N637+N638</f>
        <v>0</v>
      </c>
    </row>
    <row r="640" spans="1:14" s="142" customFormat="1" ht="18">
      <c r="A640" s="140"/>
      <c r="B640" s="140" t="s">
        <v>134</v>
      </c>
      <c r="C640" s="159">
        <v>0.08</v>
      </c>
      <c r="D640" s="140"/>
      <c r="E640" s="140"/>
      <c r="F640" s="140"/>
      <c r="G640" s="140"/>
      <c r="H640" s="140"/>
      <c r="I640" s="140"/>
      <c r="J640" s="140"/>
      <c r="K640" s="140"/>
      <c r="L640" s="140"/>
      <c r="M640" s="140"/>
      <c r="N640" s="141">
        <f>N639*C640</f>
        <v>0</v>
      </c>
    </row>
    <row r="641" spans="1:14" s="162" customFormat="1" ht="17.25">
      <c r="A641" s="160"/>
      <c r="B641" s="160" t="s">
        <v>842</v>
      </c>
      <c r="C641" s="160"/>
      <c r="D641" s="160"/>
      <c r="E641" s="160"/>
      <c r="F641" s="160"/>
      <c r="G641" s="160"/>
      <c r="H641" s="160"/>
      <c r="I641" s="160"/>
      <c r="J641" s="160"/>
      <c r="K641" s="160"/>
      <c r="L641" s="160"/>
      <c r="M641" s="160"/>
      <c r="N641" s="161">
        <f>N639+N640</f>
        <v>0</v>
      </c>
    </row>
    <row r="642" spans="1:14" s="152" customFormat="1" ht="17.25">
      <c r="A642" s="150"/>
      <c r="B642" s="150" t="s">
        <v>197</v>
      </c>
      <c r="C642" s="150"/>
      <c r="D642" s="150"/>
      <c r="E642" s="150"/>
      <c r="F642" s="150"/>
      <c r="G642" s="150"/>
      <c r="H642" s="150"/>
      <c r="I642" s="150"/>
      <c r="J642" s="150"/>
      <c r="K642" s="150"/>
      <c r="L642" s="150"/>
      <c r="M642" s="150"/>
      <c r="N642" s="151">
        <f>N641+N626</f>
        <v>0</v>
      </c>
    </row>
    <row r="643" spans="1:14" s="64" customFormat="1" ht="20.25" customHeight="1">
      <c r="A643" s="501" t="s">
        <v>826</v>
      </c>
      <c r="B643" s="502"/>
      <c r="C643" s="502"/>
      <c r="D643" s="502"/>
      <c r="E643" s="502"/>
      <c r="F643" s="502"/>
      <c r="G643" s="502"/>
      <c r="H643" s="502"/>
      <c r="I643" s="502"/>
      <c r="J643" s="502"/>
      <c r="K643" s="502"/>
      <c r="L643" s="502"/>
      <c r="M643" s="502"/>
      <c r="N643" s="503"/>
    </row>
    <row r="644" spans="1:14" ht="30">
      <c r="A644" s="82">
        <v>1</v>
      </c>
      <c r="B644" s="191" t="s">
        <v>361</v>
      </c>
      <c r="C644" s="82" t="s">
        <v>28</v>
      </c>
      <c r="D644" s="82">
        <v>1400</v>
      </c>
      <c r="E644" s="84">
        <v>18.597600000000003</v>
      </c>
      <c r="F644" s="84"/>
      <c r="G644" s="84">
        <f>D644*F644</f>
        <v>0</v>
      </c>
      <c r="H644" s="84">
        <v>15</v>
      </c>
      <c r="I644" s="84"/>
      <c r="J644" s="84">
        <f>D644*I644</f>
        <v>0</v>
      </c>
      <c r="K644" s="84">
        <v>0.38280000000000003</v>
      </c>
      <c r="L644" s="84"/>
      <c r="M644" s="84">
        <f>D644*L644</f>
        <v>0</v>
      </c>
      <c r="N644" s="84">
        <f>M644+J644+G644</f>
        <v>0</v>
      </c>
    </row>
    <row r="645" spans="1:14">
      <c r="A645" s="82">
        <v>2</v>
      </c>
      <c r="B645" s="191" t="s">
        <v>120</v>
      </c>
      <c r="C645" s="82" t="s">
        <v>40</v>
      </c>
      <c r="D645" s="82">
        <v>284</v>
      </c>
      <c r="E645" s="84">
        <v>8.8372444444444458</v>
      </c>
      <c r="F645" s="84"/>
      <c r="G645" s="84">
        <f t="shared" ref="G645:G654" si="81">D645*F645</f>
        <v>0</v>
      </c>
      <c r="H645" s="84">
        <v>5.7720000000000002</v>
      </c>
      <c r="I645" s="84"/>
      <c r="J645" s="84">
        <f t="shared" ref="J645:J654" si="82">D645*I645</f>
        <v>0</v>
      </c>
      <c r="K645" s="84">
        <v>2.8399999999999998E-2</v>
      </c>
      <c r="L645" s="84"/>
      <c r="M645" s="84">
        <f t="shared" ref="M645:M654" si="83">D645*L645</f>
        <v>0</v>
      </c>
      <c r="N645" s="84">
        <f t="shared" ref="N645:N654" si="84">M645+J645+G645</f>
        <v>0</v>
      </c>
    </row>
    <row r="646" spans="1:14" ht="30">
      <c r="A646" s="82">
        <v>3</v>
      </c>
      <c r="B646" s="191" t="s">
        <v>362</v>
      </c>
      <c r="C646" s="82" t="s">
        <v>28</v>
      </c>
      <c r="D646" s="82">
        <v>2050</v>
      </c>
      <c r="E646" s="84">
        <v>60.777000000000001</v>
      </c>
      <c r="F646" s="84"/>
      <c r="G646" s="84">
        <f t="shared" si="81"/>
        <v>0</v>
      </c>
      <c r="H646" s="84">
        <v>37.5</v>
      </c>
      <c r="I646" s="84"/>
      <c r="J646" s="84">
        <f t="shared" si="82"/>
        <v>0</v>
      </c>
      <c r="K646" s="84">
        <v>0.14000000000000001</v>
      </c>
      <c r="L646" s="84"/>
      <c r="M646" s="84">
        <f t="shared" si="83"/>
        <v>0</v>
      </c>
      <c r="N646" s="84">
        <f t="shared" si="84"/>
        <v>0</v>
      </c>
    </row>
    <row r="647" spans="1:14" ht="30">
      <c r="A647" s="82">
        <v>4</v>
      </c>
      <c r="B647" s="191" t="s">
        <v>363</v>
      </c>
      <c r="C647" s="82" t="s">
        <v>28</v>
      </c>
      <c r="D647" s="82">
        <v>8700</v>
      </c>
      <c r="E647" s="84">
        <v>92.777000000000001</v>
      </c>
      <c r="F647" s="84"/>
      <c r="G647" s="84">
        <f t="shared" si="81"/>
        <v>0</v>
      </c>
      <c r="H647" s="84">
        <v>37.5</v>
      </c>
      <c r="I647" s="84"/>
      <c r="J647" s="84">
        <f t="shared" si="82"/>
        <v>0</v>
      </c>
      <c r="K647" s="84">
        <v>0.14000000000000001</v>
      </c>
      <c r="L647" s="84"/>
      <c r="M647" s="84">
        <f t="shared" si="83"/>
        <v>0</v>
      </c>
      <c r="N647" s="84">
        <f t="shared" si="84"/>
        <v>0</v>
      </c>
    </row>
    <row r="648" spans="1:14" ht="30">
      <c r="A648" s="82">
        <v>5</v>
      </c>
      <c r="B648" s="191" t="s">
        <v>364</v>
      </c>
      <c r="C648" s="82" t="s">
        <v>28</v>
      </c>
      <c r="D648" s="82">
        <v>250</v>
      </c>
      <c r="E648" s="84">
        <v>207.27699999999999</v>
      </c>
      <c r="F648" s="84"/>
      <c r="G648" s="84">
        <f t="shared" si="81"/>
        <v>0</v>
      </c>
      <c r="H648" s="84">
        <v>44.85</v>
      </c>
      <c r="I648" s="84"/>
      <c r="J648" s="84">
        <f t="shared" si="82"/>
        <v>0</v>
      </c>
      <c r="K648" s="84">
        <v>0.14000000000000001</v>
      </c>
      <c r="L648" s="84"/>
      <c r="M648" s="84">
        <f t="shared" si="83"/>
        <v>0</v>
      </c>
      <c r="N648" s="84">
        <f t="shared" si="84"/>
        <v>0</v>
      </c>
    </row>
    <row r="649" spans="1:14" ht="30">
      <c r="A649" s="82">
        <v>6</v>
      </c>
      <c r="B649" s="191" t="s">
        <v>368</v>
      </c>
      <c r="C649" s="82" t="s">
        <v>28</v>
      </c>
      <c r="D649" s="82">
        <v>550</v>
      </c>
      <c r="E649" s="84">
        <v>119.66500000000001</v>
      </c>
      <c r="F649" s="84"/>
      <c r="G649" s="84">
        <f t="shared" si="81"/>
        <v>0</v>
      </c>
      <c r="H649" s="84">
        <v>44.85</v>
      </c>
      <c r="I649" s="84"/>
      <c r="J649" s="84">
        <f t="shared" si="82"/>
        <v>0</v>
      </c>
      <c r="K649" s="84">
        <v>0.13600000000000001</v>
      </c>
      <c r="L649" s="84"/>
      <c r="M649" s="84">
        <f t="shared" si="83"/>
        <v>0</v>
      </c>
      <c r="N649" s="84">
        <f t="shared" si="84"/>
        <v>0</v>
      </c>
    </row>
    <row r="650" spans="1:14" ht="30">
      <c r="A650" s="82">
        <v>7</v>
      </c>
      <c r="B650" s="191" t="s">
        <v>369</v>
      </c>
      <c r="C650" s="82" t="s">
        <v>28</v>
      </c>
      <c r="D650" s="82">
        <v>100</v>
      </c>
      <c r="E650" s="84">
        <v>62.094999999999999</v>
      </c>
      <c r="F650" s="84"/>
      <c r="G650" s="84">
        <f t="shared" si="81"/>
        <v>0</v>
      </c>
      <c r="H650" s="84">
        <v>44.85</v>
      </c>
      <c r="I650" s="84"/>
      <c r="J650" s="84">
        <f t="shared" si="82"/>
        <v>0</v>
      </c>
      <c r="K650" s="84">
        <v>0.13600000000000001</v>
      </c>
      <c r="L650" s="84"/>
      <c r="M650" s="84">
        <f t="shared" si="83"/>
        <v>0</v>
      </c>
      <c r="N650" s="84">
        <f t="shared" si="84"/>
        <v>0</v>
      </c>
    </row>
    <row r="651" spans="1:14" ht="30">
      <c r="A651" s="82">
        <v>8</v>
      </c>
      <c r="B651" s="191" t="s">
        <v>370</v>
      </c>
      <c r="C651" s="82" t="s">
        <v>28</v>
      </c>
      <c r="D651" s="82">
        <v>750</v>
      </c>
      <c r="E651" s="84">
        <v>117.777</v>
      </c>
      <c r="F651" s="84"/>
      <c r="G651" s="84">
        <f t="shared" si="81"/>
        <v>0</v>
      </c>
      <c r="H651" s="84">
        <v>44.85</v>
      </c>
      <c r="I651" s="84"/>
      <c r="J651" s="84">
        <f t="shared" si="82"/>
        <v>0</v>
      </c>
      <c r="K651" s="84">
        <v>0.14000000000000001</v>
      </c>
      <c r="L651" s="84"/>
      <c r="M651" s="84">
        <f t="shared" si="83"/>
        <v>0</v>
      </c>
      <c r="N651" s="84">
        <f t="shared" si="84"/>
        <v>0</v>
      </c>
    </row>
    <row r="652" spans="1:14" ht="30">
      <c r="A652" s="82">
        <v>9</v>
      </c>
      <c r="B652" s="97" t="s">
        <v>367</v>
      </c>
      <c r="C652" s="82" t="s">
        <v>15</v>
      </c>
      <c r="D652" s="82">
        <v>120</v>
      </c>
      <c r="E652" s="84">
        <v>80</v>
      </c>
      <c r="F652" s="84"/>
      <c r="G652" s="84">
        <f t="shared" si="81"/>
        <v>0</v>
      </c>
      <c r="H652" s="84">
        <v>12.5</v>
      </c>
      <c r="I652" s="84"/>
      <c r="J652" s="84">
        <f t="shared" si="82"/>
        <v>0</v>
      </c>
      <c r="K652" s="84">
        <v>0</v>
      </c>
      <c r="L652" s="84"/>
      <c r="M652" s="84">
        <f t="shared" si="83"/>
        <v>0</v>
      </c>
      <c r="N652" s="84">
        <f t="shared" si="84"/>
        <v>0</v>
      </c>
    </row>
    <row r="653" spans="1:14" ht="30">
      <c r="A653" s="82">
        <v>10</v>
      </c>
      <c r="B653" s="191" t="s">
        <v>365</v>
      </c>
      <c r="C653" s="82" t="s">
        <v>28</v>
      </c>
      <c r="D653" s="82">
        <v>120</v>
      </c>
      <c r="E653" s="84">
        <v>178.32499999999999</v>
      </c>
      <c r="F653" s="84"/>
      <c r="G653" s="84">
        <f t="shared" si="81"/>
        <v>0</v>
      </c>
      <c r="H653" s="84">
        <v>44.85</v>
      </c>
      <c r="I653" s="84"/>
      <c r="J653" s="84">
        <f t="shared" si="82"/>
        <v>0</v>
      </c>
      <c r="K653" s="84">
        <v>0.192</v>
      </c>
      <c r="L653" s="84"/>
      <c r="M653" s="84">
        <f t="shared" si="83"/>
        <v>0</v>
      </c>
      <c r="N653" s="84">
        <f t="shared" si="84"/>
        <v>0</v>
      </c>
    </row>
    <row r="654" spans="1:14" ht="30">
      <c r="A654" s="82">
        <v>11</v>
      </c>
      <c r="B654" s="191" t="s">
        <v>366</v>
      </c>
      <c r="C654" s="82" t="s">
        <v>28</v>
      </c>
      <c r="D654" s="82">
        <v>140</v>
      </c>
      <c r="E654" s="84">
        <v>146.32499999999999</v>
      </c>
      <c r="F654" s="84"/>
      <c r="G654" s="84">
        <f t="shared" si="81"/>
        <v>0</v>
      </c>
      <c r="H654" s="84">
        <v>44.85</v>
      </c>
      <c r="I654" s="84"/>
      <c r="J654" s="84">
        <f t="shared" si="82"/>
        <v>0</v>
      </c>
      <c r="K654" s="84">
        <v>0.192</v>
      </c>
      <c r="L654" s="84"/>
      <c r="M654" s="84">
        <f t="shared" si="83"/>
        <v>0</v>
      </c>
      <c r="N654" s="84">
        <f t="shared" si="84"/>
        <v>0</v>
      </c>
    </row>
    <row r="655" spans="1:14" s="142" customFormat="1" ht="18">
      <c r="A655" s="140"/>
      <c r="B655" s="140" t="s">
        <v>124</v>
      </c>
      <c r="C655" s="140"/>
      <c r="D655" s="140"/>
      <c r="E655" s="140"/>
      <c r="F655" s="140"/>
      <c r="G655" s="141">
        <f>SUM(G644:G654)</f>
        <v>0</v>
      </c>
      <c r="H655" s="140"/>
      <c r="I655" s="140"/>
      <c r="J655" s="141">
        <f>SUM(J644:J654)</f>
        <v>0</v>
      </c>
      <c r="K655" s="140"/>
      <c r="L655" s="140"/>
      <c r="M655" s="141">
        <f t="shared" ref="M655:N655" si="85">SUM(M644:M654)</f>
        <v>0</v>
      </c>
      <c r="N655" s="141">
        <f t="shared" si="85"/>
        <v>0</v>
      </c>
    </row>
    <row r="656" spans="1:14" s="142" customFormat="1" ht="18">
      <c r="A656" s="140"/>
      <c r="B656" s="140" t="s">
        <v>133</v>
      </c>
      <c r="C656" s="159">
        <v>0.1</v>
      </c>
      <c r="D656" s="140"/>
      <c r="E656" s="140"/>
      <c r="F656" s="140"/>
      <c r="G656" s="140"/>
      <c r="H656" s="140"/>
      <c r="I656" s="140"/>
      <c r="J656" s="140"/>
      <c r="K656" s="140"/>
      <c r="L656" s="140"/>
      <c r="M656" s="140"/>
      <c r="N656" s="141">
        <f>N655*C656</f>
        <v>0</v>
      </c>
    </row>
    <row r="657" spans="1:18" s="142" customFormat="1" ht="18">
      <c r="A657" s="140"/>
      <c r="B657" s="140" t="s">
        <v>124</v>
      </c>
      <c r="C657" s="140"/>
      <c r="D657" s="140"/>
      <c r="E657" s="140"/>
      <c r="F657" s="140"/>
      <c r="G657" s="140"/>
      <c r="H657" s="140"/>
      <c r="I657" s="140"/>
      <c r="J657" s="140"/>
      <c r="K657" s="140"/>
      <c r="L657" s="140"/>
      <c r="M657" s="140"/>
      <c r="N657" s="141">
        <f>N655+N656</f>
        <v>0</v>
      </c>
    </row>
    <row r="658" spans="1:18" s="88" customFormat="1" ht="18">
      <c r="A658" s="86"/>
      <c r="B658" s="86" t="s">
        <v>134</v>
      </c>
      <c r="C658" s="137">
        <v>0.08</v>
      </c>
      <c r="D658" s="86"/>
      <c r="E658" s="86"/>
      <c r="F658" s="86"/>
      <c r="G658" s="86"/>
      <c r="H658" s="86"/>
      <c r="I658" s="86"/>
      <c r="J658" s="86"/>
      <c r="K658" s="86"/>
      <c r="L658" s="86"/>
      <c r="M658" s="86"/>
      <c r="N658" s="87">
        <f>N657*C658</f>
        <v>0</v>
      </c>
    </row>
    <row r="659" spans="1:18" s="152" customFormat="1" ht="17.25">
      <c r="A659" s="150"/>
      <c r="B659" s="150" t="s">
        <v>198</v>
      </c>
      <c r="C659" s="150"/>
      <c r="D659" s="150"/>
      <c r="E659" s="150"/>
      <c r="F659" s="150"/>
      <c r="G659" s="150"/>
      <c r="H659" s="150"/>
      <c r="I659" s="150"/>
      <c r="J659" s="150"/>
      <c r="K659" s="150"/>
      <c r="L659" s="150"/>
      <c r="M659" s="150"/>
      <c r="N659" s="151">
        <f>N657+N658</f>
        <v>0</v>
      </c>
    </row>
    <row r="660" spans="1:18" s="64" customFormat="1" ht="22.5" customHeight="1">
      <c r="A660" s="501" t="s">
        <v>827</v>
      </c>
      <c r="B660" s="502"/>
      <c r="C660" s="502"/>
      <c r="D660" s="502"/>
      <c r="E660" s="502"/>
      <c r="F660" s="502"/>
      <c r="G660" s="502"/>
      <c r="H660" s="502"/>
      <c r="I660" s="502"/>
      <c r="J660" s="502"/>
      <c r="K660" s="502"/>
      <c r="L660" s="502"/>
      <c r="M660" s="502"/>
      <c r="N660" s="503"/>
    </row>
    <row r="661" spans="1:18" ht="30">
      <c r="A661" s="110">
        <v>1</v>
      </c>
      <c r="B661" s="97" t="s">
        <v>371</v>
      </c>
      <c r="C661" s="110" t="s">
        <v>56</v>
      </c>
      <c r="D661" s="110">
        <v>55</v>
      </c>
      <c r="E661" s="84">
        <v>60.777000000000001</v>
      </c>
      <c r="F661" s="84"/>
      <c r="G661" s="84">
        <f>D661*F661</f>
        <v>0</v>
      </c>
      <c r="H661" s="84">
        <v>37.5</v>
      </c>
      <c r="I661" s="84"/>
      <c r="J661" s="84">
        <f>D661*I661</f>
        <v>0</v>
      </c>
      <c r="K661" s="84">
        <v>0.14000000000000001</v>
      </c>
      <c r="L661" s="84"/>
      <c r="M661" s="84">
        <f>D661*L661</f>
        <v>0</v>
      </c>
      <c r="N661" s="84">
        <f t="shared" ref="N661:N665" si="86">M661+J661+G661</f>
        <v>0</v>
      </c>
    </row>
    <row r="662" spans="1:18" ht="30">
      <c r="A662" s="110">
        <v>2</v>
      </c>
      <c r="B662" s="97" t="s">
        <v>372</v>
      </c>
      <c r="C662" s="110" t="s">
        <v>56</v>
      </c>
      <c r="D662" s="110">
        <v>45</v>
      </c>
      <c r="E662" s="84">
        <v>172.77700000000002</v>
      </c>
      <c r="F662" s="84"/>
      <c r="G662" s="84">
        <f t="shared" ref="G662:G666" si="87">D662*F662</f>
        <v>0</v>
      </c>
      <c r="H662" s="84">
        <v>44.85</v>
      </c>
      <c r="I662" s="84"/>
      <c r="J662" s="84">
        <f t="shared" ref="J662:J666" si="88">D662*I662</f>
        <v>0</v>
      </c>
      <c r="K662" s="84">
        <v>0.14000000000000001</v>
      </c>
      <c r="L662" s="84"/>
      <c r="M662" s="84">
        <f t="shared" ref="M662:M666" si="89">D662*L662</f>
        <v>0</v>
      </c>
      <c r="N662" s="84">
        <f t="shared" si="86"/>
        <v>0</v>
      </c>
    </row>
    <row r="663" spans="1:18">
      <c r="A663" s="110">
        <v>3</v>
      </c>
      <c r="B663" s="97" t="s">
        <v>121</v>
      </c>
      <c r="C663" s="110" t="s">
        <v>3</v>
      </c>
      <c r="D663" s="110">
        <v>46</v>
      </c>
      <c r="E663" s="84">
        <v>80</v>
      </c>
      <c r="F663" s="84"/>
      <c r="G663" s="84">
        <f t="shared" si="87"/>
        <v>0</v>
      </c>
      <c r="H663" s="84">
        <v>12.5</v>
      </c>
      <c r="I663" s="84"/>
      <c r="J663" s="84">
        <f t="shared" si="88"/>
        <v>0</v>
      </c>
      <c r="K663" s="84">
        <v>0</v>
      </c>
      <c r="L663" s="84"/>
      <c r="M663" s="84">
        <f t="shared" si="89"/>
        <v>0</v>
      </c>
      <c r="N663" s="84">
        <f t="shared" si="86"/>
        <v>0</v>
      </c>
    </row>
    <row r="664" spans="1:18" ht="30">
      <c r="A664" s="110">
        <v>4</v>
      </c>
      <c r="B664" s="97" t="s">
        <v>373</v>
      </c>
      <c r="C664" s="110" t="s">
        <v>56</v>
      </c>
      <c r="D664" s="110">
        <v>65</v>
      </c>
      <c r="E664" s="84">
        <v>61.695</v>
      </c>
      <c r="F664" s="84"/>
      <c r="G664" s="84">
        <f t="shared" si="87"/>
        <v>0</v>
      </c>
      <c r="H664" s="84">
        <v>44.85</v>
      </c>
      <c r="I664" s="84"/>
      <c r="J664" s="84">
        <f t="shared" si="88"/>
        <v>0</v>
      </c>
      <c r="K664" s="84">
        <v>6.4000000000000001E-2</v>
      </c>
      <c r="L664" s="84"/>
      <c r="M664" s="84">
        <f t="shared" si="89"/>
        <v>0</v>
      </c>
      <c r="N664" s="84">
        <f t="shared" si="86"/>
        <v>0</v>
      </c>
    </row>
    <row r="665" spans="1:18" s="44" customFormat="1" ht="180">
      <c r="A665" s="110">
        <v>5</v>
      </c>
      <c r="B665" s="97" t="s">
        <v>983</v>
      </c>
      <c r="C665" s="110" t="s">
        <v>978</v>
      </c>
      <c r="D665" s="110">
        <v>360</v>
      </c>
      <c r="E665" s="84">
        <v>16.949152542372808</v>
      </c>
      <c r="F665" s="84"/>
      <c r="G665" s="84">
        <f t="shared" si="87"/>
        <v>0</v>
      </c>
      <c r="H665" s="84">
        <v>11.2</v>
      </c>
      <c r="I665" s="84"/>
      <c r="J665" s="84">
        <f t="shared" si="88"/>
        <v>0</v>
      </c>
      <c r="K665" s="84">
        <v>0.19086666666666671</v>
      </c>
      <c r="L665" s="84"/>
      <c r="M665" s="84">
        <f t="shared" si="89"/>
        <v>0</v>
      </c>
      <c r="N665" s="84">
        <f t="shared" si="86"/>
        <v>0</v>
      </c>
      <c r="O665" s="24"/>
      <c r="P665" s="24"/>
      <c r="Q665" s="24"/>
      <c r="R665" s="24"/>
    </row>
    <row r="666" spans="1:18" s="44" customFormat="1" ht="31.5" customHeight="1">
      <c r="A666" s="110">
        <v>6</v>
      </c>
      <c r="B666" s="97" t="s">
        <v>979</v>
      </c>
      <c r="C666" s="82" t="s">
        <v>28</v>
      </c>
      <c r="D666" s="110">
        <v>2800</v>
      </c>
      <c r="E666" s="84">
        <v>1.3413220338983052</v>
      </c>
      <c r="F666" s="84"/>
      <c r="G666" s="84">
        <f t="shared" si="87"/>
        <v>0</v>
      </c>
      <c r="H666" s="84">
        <v>0.26339999999999997</v>
      </c>
      <c r="I666" s="84"/>
      <c r="J666" s="84">
        <f t="shared" si="88"/>
        <v>0</v>
      </c>
      <c r="K666" s="84">
        <v>0</v>
      </c>
      <c r="L666" s="84"/>
      <c r="M666" s="84">
        <f t="shared" si="89"/>
        <v>0</v>
      </c>
      <c r="N666" s="84">
        <f t="shared" ref="N666" si="90">M666+J666+G666</f>
        <v>0</v>
      </c>
      <c r="O666" s="24"/>
      <c r="P666" s="24"/>
      <c r="Q666" s="24"/>
      <c r="R666" s="24"/>
    </row>
    <row r="667" spans="1:18" s="142" customFormat="1" ht="18">
      <c r="A667" s="140"/>
      <c r="B667" s="140" t="s">
        <v>124</v>
      </c>
      <c r="C667" s="140"/>
      <c r="D667" s="140"/>
      <c r="E667" s="140"/>
      <c r="F667" s="140"/>
      <c r="G667" s="141">
        <f>SUM(G661:G666)</f>
        <v>0</v>
      </c>
      <c r="H667" s="140"/>
      <c r="I667" s="140"/>
      <c r="J667" s="141">
        <f>SUM(J661:J666)</f>
        <v>0</v>
      </c>
      <c r="K667" s="140"/>
      <c r="L667" s="140"/>
      <c r="M667" s="141">
        <f t="shared" ref="M667:N667" si="91">SUM(M661:M666)</f>
        <v>0</v>
      </c>
      <c r="N667" s="141">
        <f t="shared" si="91"/>
        <v>0</v>
      </c>
    </row>
    <row r="668" spans="1:18" s="142" customFormat="1" ht="18">
      <c r="A668" s="140"/>
      <c r="B668" s="140" t="s">
        <v>133</v>
      </c>
      <c r="C668" s="159">
        <v>0.1</v>
      </c>
      <c r="D668" s="140"/>
      <c r="E668" s="140"/>
      <c r="F668" s="140"/>
      <c r="G668" s="140"/>
      <c r="H668" s="140"/>
      <c r="I668" s="140"/>
      <c r="J668" s="140"/>
      <c r="K668" s="140"/>
      <c r="L668" s="140"/>
      <c r="M668" s="140"/>
      <c r="N668" s="141">
        <f>N667*C668</f>
        <v>0</v>
      </c>
    </row>
    <row r="669" spans="1:18" s="142" customFormat="1" ht="18">
      <c r="A669" s="140"/>
      <c r="B669" s="140" t="s">
        <v>124</v>
      </c>
      <c r="C669" s="140"/>
      <c r="D669" s="140"/>
      <c r="E669" s="140"/>
      <c r="F669" s="140"/>
      <c r="G669" s="140"/>
      <c r="H669" s="140"/>
      <c r="I669" s="140"/>
      <c r="J669" s="140"/>
      <c r="K669" s="140"/>
      <c r="L669" s="140"/>
      <c r="M669" s="140"/>
      <c r="N669" s="141">
        <f>N667+N668</f>
        <v>0</v>
      </c>
    </row>
    <row r="670" spans="1:18" s="88" customFormat="1" ht="18">
      <c r="A670" s="86"/>
      <c r="B670" s="86" t="s">
        <v>134</v>
      </c>
      <c r="C670" s="137">
        <v>0.08</v>
      </c>
      <c r="D670" s="86"/>
      <c r="E670" s="86"/>
      <c r="F670" s="86"/>
      <c r="G670" s="86"/>
      <c r="H670" s="86"/>
      <c r="I670" s="86"/>
      <c r="J670" s="86"/>
      <c r="K670" s="86"/>
      <c r="L670" s="86"/>
      <c r="M670" s="86"/>
      <c r="N670" s="87">
        <f>N669*C670</f>
        <v>0</v>
      </c>
    </row>
    <row r="671" spans="1:18" s="152" customFormat="1" ht="17.25">
      <c r="A671" s="150"/>
      <c r="B671" s="150" t="s">
        <v>199</v>
      </c>
      <c r="C671" s="150"/>
      <c r="D671" s="150"/>
      <c r="E671" s="150"/>
      <c r="F671" s="150"/>
      <c r="G671" s="150"/>
      <c r="H671" s="150"/>
      <c r="I671" s="150"/>
      <c r="J671" s="150"/>
      <c r="K671" s="150"/>
      <c r="L671" s="150"/>
      <c r="M671" s="150"/>
      <c r="N671" s="151">
        <f>N669+N670</f>
        <v>0</v>
      </c>
    </row>
    <row r="672" spans="1:18" s="64" customFormat="1" ht="18" customHeight="1">
      <c r="A672" s="501" t="s">
        <v>828</v>
      </c>
      <c r="B672" s="502"/>
      <c r="C672" s="502"/>
      <c r="D672" s="502"/>
      <c r="E672" s="502"/>
      <c r="F672" s="502"/>
      <c r="G672" s="502"/>
      <c r="H672" s="502"/>
      <c r="I672" s="502"/>
      <c r="J672" s="502"/>
      <c r="K672" s="502"/>
      <c r="L672" s="502"/>
      <c r="M672" s="502"/>
      <c r="N672" s="503"/>
    </row>
    <row r="673" spans="1:15">
      <c r="A673" s="60">
        <v>1</v>
      </c>
      <c r="B673" s="66" t="s">
        <v>588</v>
      </c>
      <c r="C673" s="65" t="s">
        <v>37</v>
      </c>
      <c r="D673" s="163">
        <v>1</v>
      </c>
      <c r="E673" s="164">
        <v>84.745762711864415</v>
      </c>
      <c r="F673" s="164"/>
      <c r="G673" s="164">
        <f>D673*F673</f>
        <v>0</v>
      </c>
      <c r="H673" s="135">
        <v>12.5</v>
      </c>
      <c r="I673" s="135"/>
      <c r="J673" s="164">
        <f>D673*I673</f>
        <v>0</v>
      </c>
      <c r="K673" s="164"/>
      <c r="L673" s="164"/>
      <c r="M673" s="164">
        <f>D673*L673</f>
        <v>0</v>
      </c>
      <c r="N673" s="164">
        <f>G673+J673+M673</f>
        <v>0</v>
      </c>
      <c r="O673" s="34"/>
    </row>
    <row r="674" spans="1:15" ht="27">
      <c r="A674" s="60">
        <v>2</v>
      </c>
      <c r="B674" s="66" t="s">
        <v>589</v>
      </c>
      <c r="C674" s="65" t="s">
        <v>37</v>
      </c>
      <c r="D674" s="163">
        <v>38</v>
      </c>
      <c r="E674" s="164">
        <v>507.4</v>
      </c>
      <c r="F674" s="164"/>
      <c r="G674" s="164">
        <f t="shared" ref="G674:G698" si="92">D674*F674</f>
        <v>0</v>
      </c>
      <c r="H674" s="135">
        <v>25</v>
      </c>
      <c r="I674" s="135"/>
      <c r="J674" s="164">
        <f t="shared" ref="J674:J698" si="93">D674*I674</f>
        <v>0</v>
      </c>
      <c r="K674" s="164"/>
      <c r="L674" s="164"/>
      <c r="M674" s="164">
        <f t="shared" ref="M674:M699" si="94">D674*L674</f>
        <v>0</v>
      </c>
      <c r="N674" s="164">
        <f t="shared" ref="N674:N698" si="95">G674+J674+M674</f>
        <v>0</v>
      </c>
      <c r="O674" s="34"/>
    </row>
    <row r="675" spans="1:15" ht="18">
      <c r="A675" s="60">
        <v>3</v>
      </c>
      <c r="B675" s="203" t="s">
        <v>587</v>
      </c>
      <c r="C675" s="91" t="s">
        <v>37</v>
      </c>
      <c r="D675" s="163">
        <v>26</v>
      </c>
      <c r="E675" s="164">
        <v>250</v>
      </c>
      <c r="F675" s="164"/>
      <c r="G675" s="164">
        <f t="shared" si="92"/>
        <v>0</v>
      </c>
      <c r="H675" s="135">
        <v>30</v>
      </c>
      <c r="I675" s="135"/>
      <c r="J675" s="164">
        <f t="shared" si="93"/>
        <v>0</v>
      </c>
      <c r="K675" s="164"/>
      <c r="L675" s="164"/>
      <c r="M675" s="164">
        <f t="shared" si="94"/>
        <v>0</v>
      </c>
      <c r="N675" s="164">
        <f t="shared" si="95"/>
        <v>0</v>
      </c>
      <c r="O675" s="34"/>
    </row>
    <row r="676" spans="1:15" ht="18">
      <c r="A676" s="60">
        <v>4</v>
      </c>
      <c r="B676" s="90" t="s">
        <v>532</v>
      </c>
      <c r="C676" s="91" t="s">
        <v>37</v>
      </c>
      <c r="D676" s="163">
        <v>3</v>
      </c>
      <c r="E676" s="164">
        <v>300</v>
      </c>
      <c r="F676" s="164"/>
      <c r="G676" s="164">
        <f t="shared" si="92"/>
        <v>0</v>
      </c>
      <c r="H676" s="135">
        <v>30</v>
      </c>
      <c r="I676" s="135"/>
      <c r="J676" s="164">
        <f t="shared" si="93"/>
        <v>0</v>
      </c>
      <c r="K676" s="164"/>
      <c r="L676" s="164"/>
      <c r="M676" s="164">
        <f t="shared" si="94"/>
        <v>0</v>
      </c>
      <c r="N676" s="164">
        <f t="shared" si="95"/>
        <v>0</v>
      </c>
      <c r="O676" s="34"/>
    </row>
    <row r="677" spans="1:15" ht="18">
      <c r="A677" s="60">
        <v>5</v>
      </c>
      <c r="B677" s="90" t="s">
        <v>533</v>
      </c>
      <c r="C677" s="91" t="s">
        <v>37</v>
      </c>
      <c r="D677" s="163">
        <v>2</v>
      </c>
      <c r="E677" s="164">
        <v>700</v>
      </c>
      <c r="F677" s="164"/>
      <c r="G677" s="164">
        <f t="shared" si="92"/>
        <v>0</v>
      </c>
      <c r="H677" s="135">
        <v>50</v>
      </c>
      <c r="I677" s="135"/>
      <c r="J677" s="164">
        <f t="shared" si="93"/>
        <v>0</v>
      </c>
      <c r="K677" s="164"/>
      <c r="L677" s="164"/>
      <c r="M677" s="164">
        <f t="shared" si="94"/>
        <v>0</v>
      </c>
      <c r="N677" s="164">
        <f t="shared" si="95"/>
        <v>0</v>
      </c>
      <c r="O677" s="34"/>
    </row>
    <row r="678" spans="1:15" ht="18">
      <c r="A678" s="60">
        <v>6</v>
      </c>
      <c r="B678" s="90" t="s">
        <v>534</v>
      </c>
      <c r="C678" s="91" t="s">
        <v>37</v>
      </c>
      <c r="D678" s="163">
        <v>1</v>
      </c>
      <c r="E678" s="164">
        <v>1700</v>
      </c>
      <c r="F678" s="164"/>
      <c r="G678" s="164">
        <f t="shared" si="92"/>
        <v>0</v>
      </c>
      <c r="H678" s="135">
        <v>50</v>
      </c>
      <c r="I678" s="135"/>
      <c r="J678" s="164">
        <f t="shared" si="93"/>
        <v>0</v>
      </c>
      <c r="K678" s="164"/>
      <c r="L678" s="164"/>
      <c r="M678" s="164">
        <f t="shared" si="94"/>
        <v>0</v>
      </c>
      <c r="N678" s="164">
        <f t="shared" si="95"/>
        <v>0</v>
      </c>
      <c r="O678" s="34"/>
    </row>
    <row r="679" spans="1:15" ht="17.25" customHeight="1">
      <c r="A679" s="60">
        <v>7</v>
      </c>
      <c r="B679" s="204" t="s">
        <v>590</v>
      </c>
      <c r="C679" s="91" t="s">
        <v>37</v>
      </c>
      <c r="D679" s="163">
        <v>32</v>
      </c>
      <c r="E679" s="164">
        <v>254.23728813559325</v>
      </c>
      <c r="F679" s="164"/>
      <c r="G679" s="164">
        <f t="shared" si="92"/>
        <v>0</v>
      </c>
      <c r="H679" s="135">
        <v>25</v>
      </c>
      <c r="I679" s="135"/>
      <c r="J679" s="164">
        <f t="shared" si="93"/>
        <v>0</v>
      </c>
      <c r="K679" s="164"/>
      <c r="L679" s="164"/>
      <c r="M679" s="164">
        <f t="shared" si="94"/>
        <v>0</v>
      </c>
      <c r="N679" s="164">
        <f t="shared" si="95"/>
        <v>0</v>
      </c>
      <c r="O679" s="34"/>
    </row>
    <row r="680" spans="1:15">
      <c r="A680" s="60">
        <v>8</v>
      </c>
      <c r="B680" s="204" t="s">
        <v>775</v>
      </c>
      <c r="C680" s="91" t="s">
        <v>37</v>
      </c>
      <c r="D680" s="163">
        <v>35</v>
      </c>
      <c r="E680" s="164">
        <v>1949.1525423728815</v>
      </c>
      <c r="F680" s="164"/>
      <c r="G680" s="164">
        <f t="shared" si="92"/>
        <v>0</v>
      </c>
      <c r="H680" s="135">
        <v>62.5</v>
      </c>
      <c r="I680" s="135"/>
      <c r="J680" s="164">
        <f t="shared" si="93"/>
        <v>0</v>
      </c>
      <c r="K680" s="164"/>
      <c r="L680" s="164"/>
      <c r="M680" s="164">
        <f t="shared" si="94"/>
        <v>0</v>
      </c>
      <c r="N680" s="164">
        <f t="shared" si="95"/>
        <v>0</v>
      </c>
      <c r="O680" s="34"/>
    </row>
    <row r="681" spans="1:15" ht="58.5">
      <c r="A681" s="60">
        <v>9</v>
      </c>
      <c r="B681" s="204" t="s">
        <v>591</v>
      </c>
      <c r="C681" s="91" t="s">
        <v>88</v>
      </c>
      <c r="D681" s="163">
        <v>35</v>
      </c>
      <c r="E681" s="164">
        <v>1949.1525423728815</v>
      </c>
      <c r="F681" s="164"/>
      <c r="G681" s="164">
        <f t="shared" si="92"/>
        <v>0</v>
      </c>
      <c r="H681" s="135">
        <v>62.5</v>
      </c>
      <c r="I681" s="135"/>
      <c r="J681" s="164">
        <f t="shared" si="93"/>
        <v>0</v>
      </c>
      <c r="K681" s="164"/>
      <c r="L681" s="164"/>
      <c r="M681" s="164">
        <f t="shared" si="94"/>
        <v>0</v>
      </c>
      <c r="N681" s="164">
        <f t="shared" si="95"/>
        <v>0</v>
      </c>
      <c r="O681" s="34"/>
    </row>
    <row r="682" spans="1:15" ht="58.5">
      <c r="A682" s="60">
        <v>10</v>
      </c>
      <c r="B682" s="204" t="s">
        <v>592</v>
      </c>
      <c r="C682" s="91" t="s">
        <v>2</v>
      </c>
      <c r="D682" s="163">
        <v>56</v>
      </c>
      <c r="E682" s="164">
        <v>2966.1016949152545</v>
      </c>
      <c r="F682" s="164"/>
      <c r="G682" s="164">
        <f t="shared" si="92"/>
        <v>0</v>
      </c>
      <c r="H682" s="135">
        <v>125</v>
      </c>
      <c r="I682" s="135"/>
      <c r="J682" s="164">
        <f t="shared" si="93"/>
        <v>0</v>
      </c>
      <c r="K682" s="164"/>
      <c r="L682" s="164"/>
      <c r="M682" s="164">
        <f t="shared" si="94"/>
        <v>0</v>
      </c>
      <c r="N682" s="164">
        <f t="shared" si="95"/>
        <v>0</v>
      </c>
      <c r="O682" s="34"/>
    </row>
    <row r="683" spans="1:15" ht="44.25">
      <c r="A683" s="60">
        <v>11</v>
      </c>
      <c r="B683" s="204" t="s">
        <v>593</v>
      </c>
      <c r="C683" s="91" t="s">
        <v>88</v>
      </c>
      <c r="D683" s="163">
        <v>98</v>
      </c>
      <c r="E683" s="164">
        <v>618.202</v>
      </c>
      <c r="F683" s="164"/>
      <c r="G683" s="164">
        <f t="shared" si="92"/>
        <v>0</v>
      </c>
      <c r="H683" s="135">
        <v>62.5</v>
      </c>
      <c r="I683" s="135"/>
      <c r="J683" s="164">
        <f t="shared" si="93"/>
        <v>0</v>
      </c>
      <c r="K683" s="164"/>
      <c r="L683" s="164"/>
      <c r="M683" s="164">
        <f t="shared" si="94"/>
        <v>0</v>
      </c>
      <c r="N683" s="164">
        <f t="shared" si="95"/>
        <v>0</v>
      </c>
      <c r="O683" s="34"/>
    </row>
    <row r="684" spans="1:15" ht="28.5">
      <c r="A684" s="60">
        <v>12</v>
      </c>
      <c r="B684" s="204" t="s">
        <v>594</v>
      </c>
      <c r="C684" s="91" t="s">
        <v>2</v>
      </c>
      <c r="D684" s="163">
        <v>338</v>
      </c>
      <c r="E684" s="164">
        <v>698.35998999999981</v>
      </c>
      <c r="F684" s="164"/>
      <c r="G684" s="164">
        <f t="shared" si="92"/>
        <v>0</v>
      </c>
      <c r="H684" s="135">
        <v>62.5</v>
      </c>
      <c r="I684" s="135"/>
      <c r="J684" s="164">
        <f t="shared" si="93"/>
        <v>0</v>
      </c>
      <c r="K684" s="164"/>
      <c r="L684" s="164"/>
      <c r="M684" s="164">
        <f t="shared" si="94"/>
        <v>0</v>
      </c>
      <c r="N684" s="164">
        <f t="shared" si="95"/>
        <v>0</v>
      </c>
      <c r="O684" s="34"/>
    </row>
    <row r="685" spans="1:15" ht="30">
      <c r="A685" s="60">
        <v>13</v>
      </c>
      <c r="B685" s="205" t="s">
        <v>595</v>
      </c>
      <c r="C685" s="91" t="s">
        <v>2</v>
      </c>
      <c r="D685" s="163">
        <v>1</v>
      </c>
      <c r="E685" s="164">
        <v>8474.5762711864409</v>
      </c>
      <c r="F685" s="164"/>
      <c r="G685" s="164">
        <f t="shared" si="92"/>
        <v>0</v>
      </c>
      <c r="H685" s="135">
        <v>1250</v>
      </c>
      <c r="I685" s="135"/>
      <c r="J685" s="164">
        <f t="shared" si="93"/>
        <v>0</v>
      </c>
      <c r="K685" s="164"/>
      <c r="L685" s="164"/>
      <c r="M685" s="164">
        <f t="shared" si="94"/>
        <v>0</v>
      </c>
      <c r="N685" s="164">
        <f t="shared" si="95"/>
        <v>0</v>
      </c>
      <c r="O685" s="34"/>
    </row>
    <row r="686" spans="1:15" ht="30">
      <c r="A686" s="60">
        <v>14</v>
      </c>
      <c r="B686" s="205" t="s">
        <v>596</v>
      </c>
      <c r="C686" s="91" t="s">
        <v>2</v>
      </c>
      <c r="D686" s="163">
        <v>1</v>
      </c>
      <c r="E686" s="164">
        <v>1312.7039999999997</v>
      </c>
      <c r="F686" s="164"/>
      <c r="G686" s="164">
        <f t="shared" si="92"/>
        <v>0</v>
      </c>
      <c r="H686" s="135">
        <v>62.5</v>
      </c>
      <c r="I686" s="135"/>
      <c r="J686" s="164">
        <f t="shared" si="93"/>
        <v>0</v>
      </c>
      <c r="K686" s="164"/>
      <c r="L686" s="164"/>
      <c r="M686" s="164">
        <f t="shared" si="94"/>
        <v>0</v>
      </c>
      <c r="N686" s="164">
        <f t="shared" si="95"/>
        <v>0</v>
      </c>
      <c r="O686" s="34"/>
    </row>
    <row r="687" spans="1:15">
      <c r="A687" s="60">
        <v>15</v>
      </c>
      <c r="B687" s="205" t="s">
        <v>597</v>
      </c>
      <c r="C687" s="91" t="s">
        <v>2</v>
      </c>
      <c r="D687" s="163">
        <v>1</v>
      </c>
      <c r="E687" s="164">
        <v>169.49152542372883</v>
      </c>
      <c r="F687" s="164"/>
      <c r="G687" s="164">
        <f t="shared" si="92"/>
        <v>0</v>
      </c>
      <c r="H687" s="135">
        <v>25</v>
      </c>
      <c r="I687" s="135"/>
      <c r="J687" s="164">
        <f t="shared" si="93"/>
        <v>0</v>
      </c>
      <c r="K687" s="164"/>
      <c r="L687" s="164"/>
      <c r="M687" s="164">
        <f t="shared" si="94"/>
        <v>0</v>
      </c>
      <c r="N687" s="164">
        <f t="shared" si="95"/>
        <v>0</v>
      </c>
      <c r="O687" s="34"/>
    </row>
    <row r="688" spans="1:15" ht="30">
      <c r="A688" s="60">
        <v>16</v>
      </c>
      <c r="B688" s="205" t="s">
        <v>598</v>
      </c>
      <c r="C688" s="91" t="s">
        <v>2</v>
      </c>
      <c r="D688" s="163">
        <v>1</v>
      </c>
      <c r="E688" s="164">
        <v>1694.9152542372883</v>
      </c>
      <c r="F688" s="164"/>
      <c r="G688" s="164">
        <f t="shared" si="92"/>
        <v>0</v>
      </c>
      <c r="H688" s="135"/>
      <c r="I688" s="135"/>
      <c r="J688" s="164">
        <f t="shared" si="93"/>
        <v>0</v>
      </c>
      <c r="K688" s="164"/>
      <c r="L688" s="164"/>
      <c r="M688" s="164">
        <f t="shared" si="94"/>
        <v>0</v>
      </c>
      <c r="N688" s="164">
        <f t="shared" si="95"/>
        <v>0</v>
      </c>
      <c r="O688" s="34"/>
    </row>
    <row r="689" spans="1:20" ht="57.75">
      <c r="A689" s="60">
        <v>17</v>
      </c>
      <c r="B689" s="204" t="s">
        <v>599</v>
      </c>
      <c r="C689" s="91" t="s">
        <v>2</v>
      </c>
      <c r="D689" s="163">
        <v>18</v>
      </c>
      <c r="E689" s="164">
        <v>18160.819</v>
      </c>
      <c r="F689" s="164"/>
      <c r="G689" s="164">
        <f t="shared" si="92"/>
        <v>0</v>
      </c>
      <c r="H689" s="135">
        <v>625</v>
      </c>
      <c r="I689" s="135"/>
      <c r="J689" s="164">
        <f t="shared" si="93"/>
        <v>0</v>
      </c>
      <c r="K689" s="164"/>
      <c r="L689" s="164"/>
      <c r="M689" s="164">
        <f t="shared" si="94"/>
        <v>0</v>
      </c>
      <c r="N689" s="164">
        <f t="shared" si="95"/>
        <v>0</v>
      </c>
      <c r="O689" s="34"/>
    </row>
    <row r="690" spans="1:20" ht="57.75">
      <c r="A690" s="60">
        <v>18</v>
      </c>
      <c r="B690" s="204" t="s">
        <v>604</v>
      </c>
      <c r="C690" s="91" t="s">
        <v>2</v>
      </c>
      <c r="D690" s="163">
        <v>98</v>
      </c>
      <c r="E690" s="164">
        <v>935.7399999999999</v>
      </c>
      <c r="F690" s="164"/>
      <c r="G690" s="164">
        <f t="shared" si="92"/>
        <v>0</v>
      </c>
      <c r="H690" s="135">
        <v>125</v>
      </c>
      <c r="I690" s="135"/>
      <c r="J690" s="164">
        <f t="shared" si="93"/>
        <v>0</v>
      </c>
      <c r="K690" s="164"/>
      <c r="L690" s="164"/>
      <c r="M690" s="164">
        <f t="shared" si="94"/>
        <v>0</v>
      </c>
      <c r="N690" s="164">
        <f t="shared" si="95"/>
        <v>0</v>
      </c>
      <c r="O690" s="34"/>
    </row>
    <row r="691" spans="1:20" ht="57.75">
      <c r="A691" s="60">
        <v>19</v>
      </c>
      <c r="B691" s="204" t="s">
        <v>603</v>
      </c>
      <c r="C691" s="91" t="s">
        <v>2</v>
      </c>
      <c r="D691" s="163">
        <v>338</v>
      </c>
      <c r="E691" s="164">
        <v>1271.1864406779662</v>
      </c>
      <c r="F691" s="164"/>
      <c r="G691" s="164">
        <f t="shared" si="92"/>
        <v>0</v>
      </c>
      <c r="H691" s="135">
        <v>62.5</v>
      </c>
      <c r="I691" s="135"/>
      <c r="J691" s="164">
        <f t="shared" si="93"/>
        <v>0</v>
      </c>
      <c r="K691" s="164"/>
      <c r="L691" s="164"/>
      <c r="M691" s="164">
        <f t="shared" si="94"/>
        <v>0</v>
      </c>
      <c r="N691" s="164">
        <f t="shared" si="95"/>
        <v>0</v>
      </c>
      <c r="O691" s="34"/>
    </row>
    <row r="692" spans="1:20">
      <c r="A692" s="60">
        <v>20</v>
      </c>
      <c r="B692" s="204" t="s">
        <v>602</v>
      </c>
      <c r="C692" s="91" t="s">
        <v>2</v>
      </c>
      <c r="D692" s="163">
        <v>45</v>
      </c>
      <c r="E692" s="164">
        <v>28.91</v>
      </c>
      <c r="F692" s="164"/>
      <c r="G692" s="164">
        <f t="shared" si="92"/>
        <v>0</v>
      </c>
      <c r="H692" s="135">
        <v>6.25</v>
      </c>
      <c r="I692" s="135"/>
      <c r="J692" s="164">
        <f t="shared" si="93"/>
        <v>0</v>
      </c>
      <c r="K692" s="164"/>
      <c r="L692" s="164"/>
      <c r="M692" s="164">
        <f t="shared" si="94"/>
        <v>0</v>
      </c>
      <c r="N692" s="164">
        <f t="shared" si="95"/>
        <v>0</v>
      </c>
      <c r="O692" s="34"/>
    </row>
    <row r="693" spans="1:20">
      <c r="A693" s="60">
        <v>21</v>
      </c>
      <c r="B693" s="205" t="s">
        <v>601</v>
      </c>
      <c r="C693" s="91" t="s">
        <v>89</v>
      </c>
      <c r="D693" s="163">
        <v>780</v>
      </c>
      <c r="E693" s="164">
        <v>6.4929499999999987</v>
      </c>
      <c r="F693" s="164"/>
      <c r="G693" s="164">
        <f t="shared" si="92"/>
        <v>0</v>
      </c>
      <c r="H693" s="135">
        <v>1.25</v>
      </c>
      <c r="I693" s="135"/>
      <c r="J693" s="164">
        <f t="shared" si="93"/>
        <v>0</v>
      </c>
      <c r="K693" s="164"/>
      <c r="L693" s="164"/>
      <c r="M693" s="164">
        <f t="shared" si="94"/>
        <v>0</v>
      </c>
      <c r="N693" s="164">
        <f t="shared" si="95"/>
        <v>0</v>
      </c>
      <c r="O693" s="34"/>
    </row>
    <row r="694" spans="1:20">
      <c r="A694" s="60">
        <v>22</v>
      </c>
      <c r="B694" s="204" t="s">
        <v>619</v>
      </c>
      <c r="C694" s="215" t="s">
        <v>622</v>
      </c>
      <c r="D694" s="163">
        <v>1</v>
      </c>
      <c r="E694" s="164">
        <v>423.72881355932208</v>
      </c>
      <c r="F694" s="164"/>
      <c r="G694" s="164">
        <f t="shared" si="92"/>
        <v>0</v>
      </c>
      <c r="H694" s="135">
        <v>125</v>
      </c>
      <c r="I694" s="135"/>
      <c r="J694" s="164">
        <f t="shared" si="93"/>
        <v>0</v>
      </c>
      <c r="K694" s="164"/>
      <c r="L694" s="164"/>
      <c r="M694" s="164">
        <f t="shared" si="94"/>
        <v>0</v>
      </c>
      <c r="N694" s="164">
        <f t="shared" ref="N694:N695" si="96">G694+J694+M694</f>
        <v>0</v>
      </c>
      <c r="O694" s="34"/>
    </row>
    <row r="695" spans="1:20">
      <c r="A695" s="60">
        <v>23</v>
      </c>
      <c r="B695" s="204" t="s">
        <v>620</v>
      </c>
      <c r="C695" s="215" t="s">
        <v>2</v>
      </c>
      <c r="D695" s="163">
        <v>1</v>
      </c>
      <c r="E695" s="164">
        <v>4237.2881355932204</v>
      </c>
      <c r="F695" s="164"/>
      <c r="G695" s="164">
        <f t="shared" si="92"/>
        <v>0</v>
      </c>
      <c r="H695" s="135">
        <v>125</v>
      </c>
      <c r="I695" s="135"/>
      <c r="J695" s="164">
        <f t="shared" si="93"/>
        <v>0</v>
      </c>
      <c r="K695" s="164"/>
      <c r="L695" s="164"/>
      <c r="M695" s="164">
        <f t="shared" si="94"/>
        <v>0</v>
      </c>
      <c r="N695" s="164">
        <f t="shared" si="96"/>
        <v>0</v>
      </c>
      <c r="O695" s="34"/>
    </row>
    <row r="696" spans="1:20">
      <c r="A696" s="60">
        <v>24</v>
      </c>
      <c r="B696" s="204" t="s">
        <v>621</v>
      </c>
      <c r="C696" s="215" t="s">
        <v>2</v>
      </c>
      <c r="D696" s="163">
        <v>2</v>
      </c>
      <c r="E696" s="164">
        <v>4237.2881355932204</v>
      </c>
      <c r="F696" s="164"/>
      <c r="G696" s="164">
        <f t="shared" si="92"/>
        <v>0</v>
      </c>
      <c r="H696" s="135">
        <v>250</v>
      </c>
      <c r="I696" s="135"/>
      <c r="J696" s="164">
        <f t="shared" si="93"/>
        <v>0</v>
      </c>
      <c r="K696" s="164"/>
      <c r="L696" s="164"/>
      <c r="M696" s="164">
        <f t="shared" si="94"/>
        <v>0</v>
      </c>
      <c r="N696" s="164">
        <f t="shared" ref="N696" si="97">G696+J696+M696</f>
        <v>0</v>
      </c>
      <c r="O696" s="34"/>
    </row>
    <row r="697" spans="1:20" ht="45.75" customHeight="1">
      <c r="A697" s="60">
        <v>25</v>
      </c>
      <c r="B697" s="330" t="s">
        <v>776</v>
      </c>
      <c r="C697" s="91" t="s">
        <v>2</v>
      </c>
      <c r="D697" s="62">
        <v>1</v>
      </c>
      <c r="E697" s="135">
        <v>16055.652542372882</v>
      </c>
      <c r="F697" s="135"/>
      <c r="G697" s="164">
        <f t="shared" si="92"/>
        <v>0</v>
      </c>
      <c r="H697" s="135">
        <v>250</v>
      </c>
      <c r="I697" s="135"/>
      <c r="J697" s="164">
        <f t="shared" si="93"/>
        <v>0</v>
      </c>
      <c r="K697" s="135"/>
      <c r="L697" s="135"/>
      <c r="M697" s="164">
        <f t="shared" si="94"/>
        <v>0</v>
      </c>
      <c r="N697" s="135">
        <f t="shared" ref="N697" si="98">G697+J697+M697</f>
        <v>0</v>
      </c>
      <c r="O697" s="34"/>
    </row>
    <row r="698" spans="1:20" ht="31.5" customHeight="1">
      <c r="A698" s="60">
        <v>26</v>
      </c>
      <c r="B698" s="204" t="s">
        <v>600</v>
      </c>
      <c r="C698" s="91" t="s">
        <v>2</v>
      </c>
      <c r="D698" s="163">
        <v>1</v>
      </c>
      <c r="E698" s="164">
        <v>73302.580728813569</v>
      </c>
      <c r="F698" s="164"/>
      <c r="G698" s="164">
        <f t="shared" si="92"/>
        <v>0</v>
      </c>
      <c r="H698" s="135">
        <v>2500</v>
      </c>
      <c r="I698" s="135"/>
      <c r="J698" s="164">
        <f t="shared" si="93"/>
        <v>0</v>
      </c>
      <c r="K698" s="164"/>
      <c r="L698" s="164"/>
      <c r="M698" s="164">
        <f t="shared" si="94"/>
        <v>0</v>
      </c>
      <c r="N698" s="164">
        <f t="shared" si="95"/>
        <v>0</v>
      </c>
      <c r="O698" s="34"/>
    </row>
    <row r="699" spans="1:20" s="142" customFormat="1" ht="18">
      <c r="A699" s="140"/>
      <c r="B699" s="140" t="s">
        <v>124</v>
      </c>
      <c r="C699" s="140"/>
      <c r="D699" s="140"/>
      <c r="E699" s="82"/>
      <c r="F699" s="82"/>
      <c r="G699" s="141">
        <f>SUM(G673:G698)</f>
        <v>0</v>
      </c>
      <c r="H699" s="82"/>
      <c r="I699" s="82"/>
      <c r="J699" s="141">
        <f>SUM(J673:J698)</f>
        <v>0</v>
      </c>
      <c r="K699" s="82"/>
      <c r="L699" s="82"/>
      <c r="M699" s="164">
        <f t="shared" si="94"/>
        <v>0</v>
      </c>
      <c r="N699" s="141">
        <f t="shared" ref="M699:N699" si="99">SUM(N673:N698)</f>
        <v>0</v>
      </c>
      <c r="O699" s="452"/>
    </row>
    <row r="700" spans="1:20" s="88" customFormat="1" ht="42.75" customHeight="1">
      <c r="A700" s="86"/>
      <c r="B700" s="86" t="s">
        <v>184</v>
      </c>
      <c r="C700" s="86"/>
      <c r="D700" s="86"/>
      <c r="E700" s="12"/>
      <c r="F700" s="12"/>
      <c r="G700" s="58">
        <f>G699</f>
        <v>0</v>
      </c>
      <c r="H700" s="12"/>
      <c r="I700" s="12"/>
      <c r="J700" s="58">
        <f>J699</f>
        <v>0</v>
      </c>
      <c r="K700" s="12"/>
      <c r="L700" s="12"/>
      <c r="M700" s="58">
        <f>M699</f>
        <v>0</v>
      </c>
      <c r="N700" s="58">
        <f>N699</f>
        <v>0</v>
      </c>
      <c r="O700" s="27"/>
      <c r="P700" s="27"/>
      <c r="Q700" s="27"/>
      <c r="R700" s="27"/>
      <c r="S700" s="31"/>
      <c r="T700" s="27"/>
    </row>
    <row r="701" spans="1:20" s="88" customFormat="1" ht="18">
      <c r="A701" s="86"/>
      <c r="B701" s="86" t="s">
        <v>186</v>
      </c>
      <c r="C701" s="137">
        <v>0.1</v>
      </c>
      <c r="D701" s="86"/>
      <c r="E701" s="12"/>
      <c r="F701" s="12"/>
      <c r="G701" s="12"/>
      <c r="H701" s="12"/>
      <c r="I701" s="12"/>
      <c r="J701" s="12"/>
      <c r="K701" s="12"/>
      <c r="L701" s="12"/>
      <c r="M701" s="12"/>
      <c r="N701" s="87">
        <f>(N699-N700)*C701</f>
        <v>0</v>
      </c>
      <c r="O701" s="27"/>
      <c r="P701" s="27"/>
      <c r="Q701" s="27"/>
      <c r="R701" s="27"/>
      <c r="S701" s="31"/>
      <c r="T701" s="27"/>
    </row>
    <row r="702" spans="1:20" s="88" customFormat="1" ht="36">
      <c r="A702" s="86"/>
      <c r="B702" s="86" t="s">
        <v>185</v>
      </c>
      <c r="C702" s="137">
        <v>0.68</v>
      </c>
      <c r="D702" s="86"/>
      <c r="E702" s="12"/>
      <c r="F702" s="12"/>
      <c r="G702" s="12"/>
      <c r="H702" s="12"/>
      <c r="I702" s="12"/>
      <c r="J702" s="12"/>
      <c r="K702" s="12"/>
      <c r="L702" s="12"/>
      <c r="M702" s="12"/>
      <c r="N702" s="87">
        <f>J700*C702</f>
        <v>0</v>
      </c>
      <c r="O702" s="27"/>
      <c r="P702" s="27"/>
      <c r="Q702" s="27"/>
      <c r="R702" s="27"/>
      <c r="S702" s="31"/>
      <c r="T702" s="27"/>
    </row>
    <row r="703" spans="1:20" s="88" customFormat="1" ht="18">
      <c r="A703" s="86"/>
      <c r="B703" s="86" t="s">
        <v>124</v>
      </c>
      <c r="C703" s="86"/>
      <c r="D703" s="86"/>
      <c r="E703" s="12"/>
      <c r="F703" s="12"/>
      <c r="G703" s="12"/>
      <c r="H703" s="12"/>
      <c r="I703" s="12"/>
      <c r="J703" s="12"/>
      <c r="K703" s="12"/>
      <c r="L703" s="12"/>
      <c r="M703" s="12"/>
      <c r="N703" s="87">
        <f>N699+N701+N702</f>
        <v>0</v>
      </c>
      <c r="O703" s="27"/>
      <c r="P703" s="27"/>
      <c r="Q703" s="27"/>
      <c r="R703" s="27"/>
      <c r="S703" s="31"/>
      <c r="T703" s="27"/>
    </row>
    <row r="704" spans="1:20" s="88" customFormat="1" ht="36">
      <c r="A704" s="86"/>
      <c r="B704" s="86" t="s">
        <v>187</v>
      </c>
      <c r="C704" s="137">
        <v>0.08</v>
      </c>
      <c r="D704" s="86"/>
      <c r="E704" s="12"/>
      <c r="F704" s="12"/>
      <c r="G704" s="12"/>
      <c r="H704" s="12"/>
      <c r="I704" s="12"/>
      <c r="J704" s="12"/>
      <c r="K704" s="12"/>
      <c r="L704" s="12"/>
      <c r="M704" s="12"/>
      <c r="N704" s="87">
        <f>(N703-G700)*C704</f>
        <v>0</v>
      </c>
      <c r="O704" s="27"/>
      <c r="P704" s="27"/>
      <c r="Q704" s="27"/>
      <c r="R704" s="27"/>
      <c r="S704" s="31"/>
      <c r="T704" s="27"/>
    </row>
    <row r="705" spans="1:20" s="169" customFormat="1" ht="18.75" customHeight="1">
      <c r="A705" s="165"/>
      <c r="B705" s="165" t="s">
        <v>829</v>
      </c>
      <c r="C705" s="165"/>
      <c r="D705" s="165"/>
      <c r="E705" s="165"/>
      <c r="F705" s="165"/>
      <c r="G705" s="165"/>
      <c r="H705" s="165"/>
      <c r="I705" s="165"/>
      <c r="J705" s="165"/>
      <c r="K705" s="165"/>
      <c r="L705" s="165"/>
      <c r="M705" s="165"/>
      <c r="N705" s="166">
        <f>N703+N704</f>
        <v>0</v>
      </c>
      <c r="O705" s="167"/>
      <c r="P705" s="167"/>
      <c r="Q705" s="167"/>
      <c r="R705" s="167"/>
      <c r="S705" s="168"/>
      <c r="T705" s="167"/>
    </row>
    <row r="706" spans="1:20" s="169" customFormat="1" ht="18.75" customHeight="1">
      <c r="A706" s="165"/>
      <c r="B706" s="165" t="s">
        <v>830</v>
      </c>
      <c r="C706" s="165"/>
      <c r="D706" s="165"/>
      <c r="E706" s="165"/>
      <c r="F706" s="165"/>
      <c r="G706" s="165"/>
      <c r="H706" s="165"/>
      <c r="I706" s="165"/>
      <c r="J706" s="165"/>
      <c r="K706" s="165"/>
      <c r="L706" s="165"/>
      <c r="M706" s="165"/>
      <c r="N706" s="166">
        <f>N112+N303+N385+N424+N599+N642+N659+N671+N705</f>
        <v>0</v>
      </c>
      <c r="O706" s="167"/>
      <c r="P706" s="167"/>
      <c r="Q706" s="167"/>
      <c r="R706" s="167"/>
      <c r="S706" s="168"/>
      <c r="T706" s="167"/>
    </row>
    <row r="707" spans="1:20">
      <c r="G707" s="206"/>
    </row>
    <row r="708" spans="1:20">
      <c r="N708" s="194"/>
    </row>
  </sheetData>
  <autoFilter ref="A4:N706">
    <filterColumn colId="5"/>
    <filterColumn colId="8"/>
    <filterColumn colId="11"/>
  </autoFilter>
  <mergeCells count="17">
    <mergeCell ref="A600:N600"/>
    <mergeCell ref="A425:N425"/>
    <mergeCell ref="A643:N643"/>
    <mergeCell ref="A660:N660"/>
    <mergeCell ref="A672:N672"/>
    <mergeCell ref="A1:N1"/>
    <mergeCell ref="A5:N5"/>
    <mergeCell ref="A113:N113"/>
    <mergeCell ref="A304:N304"/>
    <mergeCell ref="A386:N386"/>
    <mergeCell ref="E2:G2"/>
    <mergeCell ref="H2:J2"/>
    <mergeCell ref="K2:M2"/>
    <mergeCell ref="D2:D3"/>
    <mergeCell ref="C2:C3"/>
    <mergeCell ref="B2:B3"/>
    <mergeCell ref="A2:A3"/>
  </mergeCells>
  <conditionalFormatting sqref="B621:C621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{EB3C2CA8-1E86-47B6-BBD3-BBBE012C569D}</x14:id>
        </ext>
      </extLst>
    </cfRule>
  </conditionalFormatting>
  <conditionalFormatting sqref="B1:B1048576">
    <cfRule type="duplicateValues" dxfId="5" priority="1"/>
  </conditionalFormatting>
  <printOptions horizontalCentered="1"/>
  <pageMargins left="0.45" right="0.25" top="0.45" bottom="0.45" header="0.3" footer="0.3"/>
  <pageSetup paperSize="9" scale="7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3C2CA8-1E86-47B6-BBD3-BBBE012C56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B621:C621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V159"/>
  <sheetViews>
    <sheetView zoomScale="60" zoomScaleNormal="60" zoomScaleSheetLayoutView="100" workbookViewId="0">
      <selection activeCell="M5" sqref="M5:M6"/>
    </sheetView>
  </sheetViews>
  <sheetFormatPr defaultRowHeight="16.5"/>
  <cols>
    <col min="1" max="1" width="5.7109375" style="2" customWidth="1"/>
    <col min="2" max="2" width="59.7109375" style="2" customWidth="1"/>
    <col min="3" max="3" width="10.7109375" style="2" customWidth="1"/>
    <col min="4" max="4" width="12.7109375" style="1" customWidth="1"/>
    <col min="5" max="13" width="12.7109375" style="21" customWidth="1"/>
    <col min="14" max="14" width="15.7109375" style="2" customWidth="1"/>
    <col min="15" max="15" width="11.7109375" style="2" customWidth="1"/>
    <col min="16" max="16" width="8" style="2" customWidth="1"/>
    <col min="17" max="17" width="11.42578125" style="2" customWidth="1"/>
    <col min="18" max="18" width="5.85546875" style="2" customWidth="1"/>
    <col min="19" max="19" width="12.5703125" style="2" customWidth="1"/>
    <col min="20" max="20" width="18.7109375" style="2" bestFit="1" customWidth="1"/>
    <col min="21" max="21" width="11.5703125" style="2" bestFit="1" customWidth="1"/>
    <col min="22" max="22" width="11.85546875" style="2" bestFit="1" customWidth="1"/>
    <col min="23" max="263" width="9.140625" style="2"/>
    <col min="264" max="264" width="4.5703125" style="2" customWidth="1"/>
    <col min="265" max="265" width="36.140625" style="2" customWidth="1"/>
    <col min="266" max="266" width="12.28515625" style="2" customWidth="1"/>
    <col min="267" max="267" width="14.5703125" style="2" customWidth="1"/>
    <col min="268" max="268" width="19.28515625" style="2" customWidth="1"/>
    <col min="269" max="269" width="11.7109375" style="2" customWidth="1"/>
    <col min="270" max="270" width="8.7109375" style="2" customWidth="1"/>
    <col min="271" max="271" width="11.7109375" style="2" customWidth="1"/>
    <col min="272" max="272" width="16.5703125" style="2" customWidth="1"/>
    <col min="273" max="273" width="11.42578125" style="2" customWidth="1"/>
    <col min="274" max="274" width="5.85546875" style="2" customWidth="1"/>
    <col min="275" max="275" width="12.5703125" style="2" customWidth="1"/>
    <col min="276" max="276" width="18.7109375" style="2" bestFit="1" customWidth="1"/>
    <col min="277" max="277" width="11.5703125" style="2" bestFit="1" customWidth="1"/>
    <col min="278" max="278" width="11.85546875" style="2" bestFit="1" customWidth="1"/>
    <col min="279" max="519" width="9.140625" style="2"/>
    <col min="520" max="520" width="4.5703125" style="2" customWidth="1"/>
    <col min="521" max="521" width="36.140625" style="2" customWidth="1"/>
    <col min="522" max="522" width="12.28515625" style="2" customWidth="1"/>
    <col min="523" max="523" width="14.5703125" style="2" customWidth="1"/>
    <col min="524" max="524" width="19.28515625" style="2" customWidth="1"/>
    <col min="525" max="525" width="11.7109375" style="2" customWidth="1"/>
    <col min="526" max="526" width="8.7109375" style="2" customWidth="1"/>
    <col min="527" max="527" width="11.7109375" style="2" customWidth="1"/>
    <col min="528" max="528" width="16.5703125" style="2" customWidth="1"/>
    <col min="529" max="529" width="11.42578125" style="2" customWidth="1"/>
    <col min="530" max="530" width="5.85546875" style="2" customWidth="1"/>
    <col min="531" max="531" width="12.5703125" style="2" customWidth="1"/>
    <col min="532" max="532" width="18.7109375" style="2" bestFit="1" customWidth="1"/>
    <col min="533" max="533" width="11.5703125" style="2" bestFit="1" customWidth="1"/>
    <col min="534" max="534" width="11.85546875" style="2" bestFit="1" customWidth="1"/>
    <col min="535" max="775" width="9.140625" style="2"/>
    <col min="776" max="776" width="4.5703125" style="2" customWidth="1"/>
    <col min="777" max="777" width="36.140625" style="2" customWidth="1"/>
    <col min="778" max="778" width="12.28515625" style="2" customWidth="1"/>
    <col min="779" max="779" width="14.5703125" style="2" customWidth="1"/>
    <col min="780" max="780" width="19.28515625" style="2" customWidth="1"/>
    <col min="781" max="781" width="11.7109375" style="2" customWidth="1"/>
    <col min="782" max="782" width="8.7109375" style="2" customWidth="1"/>
    <col min="783" max="783" width="11.7109375" style="2" customWidth="1"/>
    <col min="784" max="784" width="16.5703125" style="2" customWidth="1"/>
    <col min="785" max="785" width="11.42578125" style="2" customWidth="1"/>
    <col min="786" max="786" width="5.85546875" style="2" customWidth="1"/>
    <col min="787" max="787" width="12.5703125" style="2" customWidth="1"/>
    <col min="788" max="788" width="18.7109375" style="2" bestFit="1" customWidth="1"/>
    <col min="789" max="789" width="11.5703125" style="2" bestFit="1" customWidth="1"/>
    <col min="790" max="790" width="11.85546875" style="2" bestFit="1" customWidth="1"/>
    <col min="791" max="1031" width="9.140625" style="2"/>
    <col min="1032" max="1032" width="4.5703125" style="2" customWidth="1"/>
    <col min="1033" max="1033" width="36.140625" style="2" customWidth="1"/>
    <col min="1034" max="1034" width="12.28515625" style="2" customWidth="1"/>
    <col min="1035" max="1035" width="14.5703125" style="2" customWidth="1"/>
    <col min="1036" max="1036" width="19.28515625" style="2" customWidth="1"/>
    <col min="1037" max="1037" width="11.7109375" style="2" customWidth="1"/>
    <col min="1038" max="1038" width="8.7109375" style="2" customWidth="1"/>
    <col min="1039" max="1039" width="11.7109375" style="2" customWidth="1"/>
    <col min="1040" max="1040" width="16.5703125" style="2" customWidth="1"/>
    <col min="1041" max="1041" width="11.42578125" style="2" customWidth="1"/>
    <col min="1042" max="1042" width="5.85546875" style="2" customWidth="1"/>
    <col min="1043" max="1043" width="12.5703125" style="2" customWidth="1"/>
    <col min="1044" max="1044" width="18.7109375" style="2" bestFit="1" customWidth="1"/>
    <col min="1045" max="1045" width="11.5703125" style="2" bestFit="1" customWidth="1"/>
    <col min="1046" max="1046" width="11.85546875" style="2" bestFit="1" customWidth="1"/>
    <col min="1047" max="1287" width="9.140625" style="2"/>
    <col min="1288" max="1288" width="4.5703125" style="2" customWidth="1"/>
    <col min="1289" max="1289" width="36.140625" style="2" customWidth="1"/>
    <col min="1290" max="1290" width="12.28515625" style="2" customWidth="1"/>
    <col min="1291" max="1291" width="14.5703125" style="2" customWidth="1"/>
    <col min="1292" max="1292" width="19.28515625" style="2" customWidth="1"/>
    <col min="1293" max="1293" width="11.7109375" style="2" customWidth="1"/>
    <col min="1294" max="1294" width="8.7109375" style="2" customWidth="1"/>
    <col min="1295" max="1295" width="11.7109375" style="2" customWidth="1"/>
    <col min="1296" max="1296" width="16.5703125" style="2" customWidth="1"/>
    <col min="1297" max="1297" width="11.42578125" style="2" customWidth="1"/>
    <col min="1298" max="1298" width="5.85546875" style="2" customWidth="1"/>
    <col min="1299" max="1299" width="12.5703125" style="2" customWidth="1"/>
    <col min="1300" max="1300" width="18.7109375" style="2" bestFit="1" customWidth="1"/>
    <col min="1301" max="1301" width="11.5703125" style="2" bestFit="1" customWidth="1"/>
    <col min="1302" max="1302" width="11.85546875" style="2" bestFit="1" customWidth="1"/>
    <col min="1303" max="1543" width="9.140625" style="2"/>
    <col min="1544" max="1544" width="4.5703125" style="2" customWidth="1"/>
    <col min="1545" max="1545" width="36.140625" style="2" customWidth="1"/>
    <col min="1546" max="1546" width="12.28515625" style="2" customWidth="1"/>
    <col min="1547" max="1547" width="14.5703125" style="2" customWidth="1"/>
    <col min="1548" max="1548" width="19.28515625" style="2" customWidth="1"/>
    <col min="1549" max="1549" width="11.7109375" style="2" customWidth="1"/>
    <col min="1550" max="1550" width="8.7109375" style="2" customWidth="1"/>
    <col min="1551" max="1551" width="11.7109375" style="2" customWidth="1"/>
    <col min="1552" max="1552" width="16.5703125" style="2" customWidth="1"/>
    <col min="1553" max="1553" width="11.42578125" style="2" customWidth="1"/>
    <col min="1554" max="1554" width="5.85546875" style="2" customWidth="1"/>
    <col min="1555" max="1555" width="12.5703125" style="2" customWidth="1"/>
    <col min="1556" max="1556" width="18.7109375" style="2" bestFit="1" customWidth="1"/>
    <col min="1557" max="1557" width="11.5703125" style="2" bestFit="1" customWidth="1"/>
    <col min="1558" max="1558" width="11.85546875" style="2" bestFit="1" customWidth="1"/>
    <col min="1559" max="1799" width="9.140625" style="2"/>
    <col min="1800" max="1800" width="4.5703125" style="2" customWidth="1"/>
    <col min="1801" max="1801" width="36.140625" style="2" customWidth="1"/>
    <col min="1802" max="1802" width="12.28515625" style="2" customWidth="1"/>
    <col min="1803" max="1803" width="14.5703125" style="2" customWidth="1"/>
    <col min="1804" max="1804" width="19.28515625" style="2" customWidth="1"/>
    <col min="1805" max="1805" width="11.7109375" style="2" customWidth="1"/>
    <col min="1806" max="1806" width="8.7109375" style="2" customWidth="1"/>
    <col min="1807" max="1807" width="11.7109375" style="2" customWidth="1"/>
    <col min="1808" max="1808" width="16.5703125" style="2" customWidth="1"/>
    <col min="1809" max="1809" width="11.42578125" style="2" customWidth="1"/>
    <col min="1810" max="1810" width="5.85546875" style="2" customWidth="1"/>
    <col min="1811" max="1811" width="12.5703125" style="2" customWidth="1"/>
    <col min="1812" max="1812" width="18.7109375" style="2" bestFit="1" customWidth="1"/>
    <col min="1813" max="1813" width="11.5703125" style="2" bestFit="1" customWidth="1"/>
    <col min="1814" max="1814" width="11.85546875" style="2" bestFit="1" customWidth="1"/>
    <col min="1815" max="2055" width="9.140625" style="2"/>
    <col min="2056" max="2056" width="4.5703125" style="2" customWidth="1"/>
    <col min="2057" max="2057" width="36.140625" style="2" customWidth="1"/>
    <col min="2058" max="2058" width="12.28515625" style="2" customWidth="1"/>
    <col min="2059" max="2059" width="14.5703125" style="2" customWidth="1"/>
    <col min="2060" max="2060" width="19.28515625" style="2" customWidth="1"/>
    <col min="2061" max="2061" width="11.7109375" style="2" customWidth="1"/>
    <col min="2062" max="2062" width="8.7109375" style="2" customWidth="1"/>
    <col min="2063" max="2063" width="11.7109375" style="2" customWidth="1"/>
    <col min="2064" max="2064" width="16.5703125" style="2" customWidth="1"/>
    <col min="2065" max="2065" width="11.42578125" style="2" customWidth="1"/>
    <col min="2066" max="2066" width="5.85546875" style="2" customWidth="1"/>
    <col min="2067" max="2067" width="12.5703125" style="2" customWidth="1"/>
    <col min="2068" max="2068" width="18.7109375" style="2" bestFit="1" customWidth="1"/>
    <col min="2069" max="2069" width="11.5703125" style="2" bestFit="1" customWidth="1"/>
    <col min="2070" max="2070" width="11.85546875" style="2" bestFit="1" customWidth="1"/>
    <col min="2071" max="2311" width="9.140625" style="2"/>
    <col min="2312" max="2312" width="4.5703125" style="2" customWidth="1"/>
    <col min="2313" max="2313" width="36.140625" style="2" customWidth="1"/>
    <col min="2314" max="2314" width="12.28515625" style="2" customWidth="1"/>
    <col min="2315" max="2315" width="14.5703125" style="2" customWidth="1"/>
    <col min="2316" max="2316" width="19.28515625" style="2" customWidth="1"/>
    <col min="2317" max="2317" width="11.7109375" style="2" customWidth="1"/>
    <col min="2318" max="2318" width="8.7109375" style="2" customWidth="1"/>
    <col min="2319" max="2319" width="11.7109375" style="2" customWidth="1"/>
    <col min="2320" max="2320" width="16.5703125" style="2" customWidth="1"/>
    <col min="2321" max="2321" width="11.42578125" style="2" customWidth="1"/>
    <col min="2322" max="2322" width="5.85546875" style="2" customWidth="1"/>
    <col min="2323" max="2323" width="12.5703125" style="2" customWidth="1"/>
    <col min="2324" max="2324" width="18.7109375" style="2" bestFit="1" customWidth="1"/>
    <col min="2325" max="2325" width="11.5703125" style="2" bestFit="1" customWidth="1"/>
    <col min="2326" max="2326" width="11.85546875" style="2" bestFit="1" customWidth="1"/>
    <col min="2327" max="2567" width="9.140625" style="2"/>
    <col min="2568" max="2568" width="4.5703125" style="2" customWidth="1"/>
    <col min="2569" max="2569" width="36.140625" style="2" customWidth="1"/>
    <col min="2570" max="2570" width="12.28515625" style="2" customWidth="1"/>
    <col min="2571" max="2571" width="14.5703125" style="2" customWidth="1"/>
    <col min="2572" max="2572" width="19.28515625" style="2" customWidth="1"/>
    <col min="2573" max="2573" width="11.7109375" style="2" customWidth="1"/>
    <col min="2574" max="2574" width="8.7109375" style="2" customWidth="1"/>
    <col min="2575" max="2575" width="11.7109375" style="2" customWidth="1"/>
    <col min="2576" max="2576" width="16.5703125" style="2" customWidth="1"/>
    <col min="2577" max="2577" width="11.42578125" style="2" customWidth="1"/>
    <col min="2578" max="2578" width="5.85546875" style="2" customWidth="1"/>
    <col min="2579" max="2579" width="12.5703125" style="2" customWidth="1"/>
    <col min="2580" max="2580" width="18.7109375" style="2" bestFit="1" customWidth="1"/>
    <col min="2581" max="2581" width="11.5703125" style="2" bestFit="1" customWidth="1"/>
    <col min="2582" max="2582" width="11.85546875" style="2" bestFit="1" customWidth="1"/>
    <col min="2583" max="2823" width="9.140625" style="2"/>
    <col min="2824" max="2824" width="4.5703125" style="2" customWidth="1"/>
    <col min="2825" max="2825" width="36.140625" style="2" customWidth="1"/>
    <col min="2826" max="2826" width="12.28515625" style="2" customWidth="1"/>
    <col min="2827" max="2827" width="14.5703125" style="2" customWidth="1"/>
    <col min="2828" max="2828" width="19.28515625" style="2" customWidth="1"/>
    <col min="2829" max="2829" width="11.7109375" style="2" customWidth="1"/>
    <col min="2830" max="2830" width="8.7109375" style="2" customWidth="1"/>
    <col min="2831" max="2831" width="11.7109375" style="2" customWidth="1"/>
    <col min="2832" max="2832" width="16.5703125" style="2" customWidth="1"/>
    <col min="2833" max="2833" width="11.42578125" style="2" customWidth="1"/>
    <col min="2834" max="2834" width="5.85546875" style="2" customWidth="1"/>
    <col min="2835" max="2835" width="12.5703125" style="2" customWidth="1"/>
    <col min="2836" max="2836" width="18.7109375" style="2" bestFit="1" customWidth="1"/>
    <col min="2837" max="2837" width="11.5703125" style="2" bestFit="1" customWidth="1"/>
    <col min="2838" max="2838" width="11.85546875" style="2" bestFit="1" customWidth="1"/>
    <col min="2839" max="3079" width="9.140625" style="2"/>
    <col min="3080" max="3080" width="4.5703125" style="2" customWidth="1"/>
    <col min="3081" max="3081" width="36.140625" style="2" customWidth="1"/>
    <col min="3082" max="3082" width="12.28515625" style="2" customWidth="1"/>
    <col min="3083" max="3083" width="14.5703125" style="2" customWidth="1"/>
    <col min="3084" max="3084" width="19.28515625" style="2" customWidth="1"/>
    <col min="3085" max="3085" width="11.7109375" style="2" customWidth="1"/>
    <col min="3086" max="3086" width="8.7109375" style="2" customWidth="1"/>
    <col min="3087" max="3087" width="11.7109375" style="2" customWidth="1"/>
    <col min="3088" max="3088" width="16.5703125" style="2" customWidth="1"/>
    <col min="3089" max="3089" width="11.42578125" style="2" customWidth="1"/>
    <col min="3090" max="3090" width="5.85546875" style="2" customWidth="1"/>
    <col min="3091" max="3091" width="12.5703125" style="2" customWidth="1"/>
    <col min="3092" max="3092" width="18.7109375" style="2" bestFit="1" customWidth="1"/>
    <col min="3093" max="3093" width="11.5703125" style="2" bestFit="1" customWidth="1"/>
    <col min="3094" max="3094" width="11.85546875" style="2" bestFit="1" customWidth="1"/>
    <col min="3095" max="3335" width="9.140625" style="2"/>
    <col min="3336" max="3336" width="4.5703125" style="2" customWidth="1"/>
    <col min="3337" max="3337" width="36.140625" style="2" customWidth="1"/>
    <col min="3338" max="3338" width="12.28515625" style="2" customWidth="1"/>
    <col min="3339" max="3339" width="14.5703125" style="2" customWidth="1"/>
    <col min="3340" max="3340" width="19.28515625" style="2" customWidth="1"/>
    <col min="3341" max="3341" width="11.7109375" style="2" customWidth="1"/>
    <col min="3342" max="3342" width="8.7109375" style="2" customWidth="1"/>
    <col min="3343" max="3343" width="11.7109375" style="2" customWidth="1"/>
    <col min="3344" max="3344" width="16.5703125" style="2" customWidth="1"/>
    <col min="3345" max="3345" width="11.42578125" style="2" customWidth="1"/>
    <col min="3346" max="3346" width="5.85546875" style="2" customWidth="1"/>
    <col min="3347" max="3347" width="12.5703125" style="2" customWidth="1"/>
    <col min="3348" max="3348" width="18.7109375" style="2" bestFit="1" customWidth="1"/>
    <col min="3349" max="3349" width="11.5703125" style="2" bestFit="1" customWidth="1"/>
    <col min="3350" max="3350" width="11.85546875" style="2" bestFit="1" customWidth="1"/>
    <col min="3351" max="3591" width="9.140625" style="2"/>
    <col min="3592" max="3592" width="4.5703125" style="2" customWidth="1"/>
    <col min="3593" max="3593" width="36.140625" style="2" customWidth="1"/>
    <col min="3594" max="3594" width="12.28515625" style="2" customWidth="1"/>
    <col min="3595" max="3595" width="14.5703125" style="2" customWidth="1"/>
    <col min="3596" max="3596" width="19.28515625" style="2" customWidth="1"/>
    <col min="3597" max="3597" width="11.7109375" style="2" customWidth="1"/>
    <col min="3598" max="3598" width="8.7109375" style="2" customWidth="1"/>
    <col min="3599" max="3599" width="11.7109375" style="2" customWidth="1"/>
    <col min="3600" max="3600" width="16.5703125" style="2" customWidth="1"/>
    <col min="3601" max="3601" width="11.42578125" style="2" customWidth="1"/>
    <col min="3602" max="3602" width="5.85546875" style="2" customWidth="1"/>
    <col min="3603" max="3603" width="12.5703125" style="2" customWidth="1"/>
    <col min="3604" max="3604" width="18.7109375" style="2" bestFit="1" customWidth="1"/>
    <col min="3605" max="3605" width="11.5703125" style="2" bestFit="1" customWidth="1"/>
    <col min="3606" max="3606" width="11.85546875" style="2" bestFit="1" customWidth="1"/>
    <col min="3607" max="3847" width="9.140625" style="2"/>
    <col min="3848" max="3848" width="4.5703125" style="2" customWidth="1"/>
    <col min="3849" max="3849" width="36.140625" style="2" customWidth="1"/>
    <col min="3850" max="3850" width="12.28515625" style="2" customWidth="1"/>
    <col min="3851" max="3851" width="14.5703125" style="2" customWidth="1"/>
    <col min="3852" max="3852" width="19.28515625" style="2" customWidth="1"/>
    <col min="3853" max="3853" width="11.7109375" style="2" customWidth="1"/>
    <col min="3854" max="3854" width="8.7109375" style="2" customWidth="1"/>
    <col min="3855" max="3855" width="11.7109375" style="2" customWidth="1"/>
    <col min="3856" max="3856" width="16.5703125" style="2" customWidth="1"/>
    <col min="3857" max="3857" width="11.42578125" style="2" customWidth="1"/>
    <col min="3858" max="3858" width="5.85546875" style="2" customWidth="1"/>
    <col min="3859" max="3859" width="12.5703125" style="2" customWidth="1"/>
    <col min="3860" max="3860" width="18.7109375" style="2" bestFit="1" customWidth="1"/>
    <col min="3861" max="3861" width="11.5703125" style="2" bestFit="1" customWidth="1"/>
    <col min="3862" max="3862" width="11.85546875" style="2" bestFit="1" customWidth="1"/>
    <col min="3863" max="4103" width="9.140625" style="2"/>
    <col min="4104" max="4104" width="4.5703125" style="2" customWidth="1"/>
    <col min="4105" max="4105" width="36.140625" style="2" customWidth="1"/>
    <col min="4106" max="4106" width="12.28515625" style="2" customWidth="1"/>
    <col min="4107" max="4107" width="14.5703125" style="2" customWidth="1"/>
    <col min="4108" max="4108" width="19.28515625" style="2" customWidth="1"/>
    <col min="4109" max="4109" width="11.7109375" style="2" customWidth="1"/>
    <col min="4110" max="4110" width="8.7109375" style="2" customWidth="1"/>
    <col min="4111" max="4111" width="11.7109375" style="2" customWidth="1"/>
    <col min="4112" max="4112" width="16.5703125" style="2" customWidth="1"/>
    <col min="4113" max="4113" width="11.42578125" style="2" customWidth="1"/>
    <col min="4114" max="4114" width="5.85546875" style="2" customWidth="1"/>
    <col min="4115" max="4115" width="12.5703125" style="2" customWidth="1"/>
    <col min="4116" max="4116" width="18.7109375" style="2" bestFit="1" customWidth="1"/>
    <col min="4117" max="4117" width="11.5703125" style="2" bestFit="1" customWidth="1"/>
    <col min="4118" max="4118" width="11.85546875" style="2" bestFit="1" customWidth="1"/>
    <col min="4119" max="4359" width="9.140625" style="2"/>
    <col min="4360" max="4360" width="4.5703125" style="2" customWidth="1"/>
    <col min="4361" max="4361" width="36.140625" style="2" customWidth="1"/>
    <col min="4362" max="4362" width="12.28515625" style="2" customWidth="1"/>
    <col min="4363" max="4363" width="14.5703125" style="2" customWidth="1"/>
    <col min="4364" max="4364" width="19.28515625" style="2" customWidth="1"/>
    <col min="4365" max="4365" width="11.7109375" style="2" customWidth="1"/>
    <col min="4366" max="4366" width="8.7109375" style="2" customWidth="1"/>
    <col min="4367" max="4367" width="11.7109375" style="2" customWidth="1"/>
    <col min="4368" max="4368" width="16.5703125" style="2" customWidth="1"/>
    <col min="4369" max="4369" width="11.42578125" style="2" customWidth="1"/>
    <col min="4370" max="4370" width="5.85546875" style="2" customWidth="1"/>
    <col min="4371" max="4371" width="12.5703125" style="2" customWidth="1"/>
    <col min="4372" max="4372" width="18.7109375" style="2" bestFit="1" customWidth="1"/>
    <col min="4373" max="4373" width="11.5703125" style="2" bestFit="1" customWidth="1"/>
    <col min="4374" max="4374" width="11.85546875" style="2" bestFit="1" customWidth="1"/>
    <col min="4375" max="4615" width="9.140625" style="2"/>
    <col min="4616" max="4616" width="4.5703125" style="2" customWidth="1"/>
    <col min="4617" max="4617" width="36.140625" style="2" customWidth="1"/>
    <col min="4618" max="4618" width="12.28515625" style="2" customWidth="1"/>
    <col min="4619" max="4619" width="14.5703125" style="2" customWidth="1"/>
    <col min="4620" max="4620" width="19.28515625" style="2" customWidth="1"/>
    <col min="4621" max="4621" width="11.7109375" style="2" customWidth="1"/>
    <col min="4622" max="4622" width="8.7109375" style="2" customWidth="1"/>
    <col min="4623" max="4623" width="11.7109375" style="2" customWidth="1"/>
    <col min="4624" max="4624" width="16.5703125" style="2" customWidth="1"/>
    <col min="4625" max="4625" width="11.42578125" style="2" customWidth="1"/>
    <col min="4626" max="4626" width="5.85546875" style="2" customWidth="1"/>
    <col min="4627" max="4627" width="12.5703125" style="2" customWidth="1"/>
    <col min="4628" max="4628" width="18.7109375" style="2" bestFit="1" customWidth="1"/>
    <col min="4629" max="4629" width="11.5703125" style="2" bestFit="1" customWidth="1"/>
    <col min="4630" max="4630" width="11.85546875" style="2" bestFit="1" customWidth="1"/>
    <col min="4631" max="4871" width="9.140625" style="2"/>
    <col min="4872" max="4872" width="4.5703125" style="2" customWidth="1"/>
    <col min="4873" max="4873" width="36.140625" style="2" customWidth="1"/>
    <col min="4874" max="4874" width="12.28515625" style="2" customWidth="1"/>
    <col min="4875" max="4875" width="14.5703125" style="2" customWidth="1"/>
    <col min="4876" max="4876" width="19.28515625" style="2" customWidth="1"/>
    <col min="4877" max="4877" width="11.7109375" style="2" customWidth="1"/>
    <col min="4878" max="4878" width="8.7109375" style="2" customWidth="1"/>
    <col min="4879" max="4879" width="11.7109375" style="2" customWidth="1"/>
    <col min="4880" max="4880" width="16.5703125" style="2" customWidth="1"/>
    <col min="4881" max="4881" width="11.42578125" style="2" customWidth="1"/>
    <col min="4882" max="4882" width="5.85546875" style="2" customWidth="1"/>
    <col min="4883" max="4883" width="12.5703125" style="2" customWidth="1"/>
    <col min="4884" max="4884" width="18.7109375" style="2" bestFit="1" customWidth="1"/>
    <col min="4885" max="4885" width="11.5703125" style="2" bestFit="1" customWidth="1"/>
    <col min="4886" max="4886" width="11.85546875" style="2" bestFit="1" customWidth="1"/>
    <col min="4887" max="5127" width="9.140625" style="2"/>
    <col min="5128" max="5128" width="4.5703125" style="2" customWidth="1"/>
    <col min="5129" max="5129" width="36.140625" style="2" customWidth="1"/>
    <col min="5130" max="5130" width="12.28515625" style="2" customWidth="1"/>
    <col min="5131" max="5131" width="14.5703125" style="2" customWidth="1"/>
    <col min="5132" max="5132" width="19.28515625" style="2" customWidth="1"/>
    <col min="5133" max="5133" width="11.7109375" style="2" customWidth="1"/>
    <col min="5134" max="5134" width="8.7109375" style="2" customWidth="1"/>
    <col min="5135" max="5135" width="11.7109375" style="2" customWidth="1"/>
    <col min="5136" max="5136" width="16.5703125" style="2" customWidth="1"/>
    <col min="5137" max="5137" width="11.42578125" style="2" customWidth="1"/>
    <col min="5138" max="5138" width="5.85546875" style="2" customWidth="1"/>
    <col min="5139" max="5139" width="12.5703125" style="2" customWidth="1"/>
    <col min="5140" max="5140" width="18.7109375" style="2" bestFit="1" customWidth="1"/>
    <col min="5141" max="5141" width="11.5703125" style="2" bestFit="1" customWidth="1"/>
    <col min="5142" max="5142" width="11.85546875" style="2" bestFit="1" customWidth="1"/>
    <col min="5143" max="5383" width="9.140625" style="2"/>
    <col min="5384" max="5384" width="4.5703125" style="2" customWidth="1"/>
    <col min="5385" max="5385" width="36.140625" style="2" customWidth="1"/>
    <col min="5386" max="5386" width="12.28515625" style="2" customWidth="1"/>
    <col min="5387" max="5387" width="14.5703125" style="2" customWidth="1"/>
    <col min="5388" max="5388" width="19.28515625" style="2" customWidth="1"/>
    <col min="5389" max="5389" width="11.7109375" style="2" customWidth="1"/>
    <col min="5390" max="5390" width="8.7109375" style="2" customWidth="1"/>
    <col min="5391" max="5391" width="11.7109375" style="2" customWidth="1"/>
    <col min="5392" max="5392" width="16.5703125" style="2" customWidth="1"/>
    <col min="5393" max="5393" width="11.42578125" style="2" customWidth="1"/>
    <col min="5394" max="5394" width="5.85546875" style="2" customWidth="1"/>
    <col min="5395" max="5395" width="12.5703125" style="2" customWidth="1"/>
    <col min="5396" max="5396" width="18.7109375" style="2" bestFit="1" customWidth="1"/>
    <col min="5397" max="5397" width="11.5703125" style="2" bestFit="1" customWidth="1"/>
    <col min="5398" max="5398" width="11.85546875" style="2" bestFit="1" customWidth="1"/>
    <col min="5399" max="5639" width="9.140625" style="2"/>
    <col min="5640" max="5640" width="4.5703125" style="2" customWidth="1"/>
    <col min="5641" max="5641" width="36.140625" style="2" customWidth="1"/>
    <col min="5642" max="5642" width="12.28515625" style="2" customWidth="1"/>
    <col min="5643" max="5643" width="14.5703125" style="2" customWidth="1"/>
    <col min="5644" max="5644" width="19.28515625" style="2" customWidth="1"/>
    <col min="5645" max="5645" width="11.7109375" style="2" customWidth="1"/>
    <col min="5646" max="5646" width="8.7109375" style="2" customWidth="1"/>
    <col min="5647" max="5647" width="11.7109375" style="2" customWidth="1"/>
    <col min="5648" max="5648" width="16.5703125" style="2" customWidth="1"/>
    <col min="5649" max="5649" width="11.42578125" style="2" customWidth="1"/>
    <col min="5650" max="5650" width="5.85546875" style="2" customWidth="1"/>
    <col min="5651" max="5651" width="12.5703125" style="2" customWidth="1"/>
    <col min="5652" max="5652" width="18.7109375" style="2" bestFit="1" customWidth="1"/>
    <col min="5653" max="5653" width="11.5703125" style="2" bestFit="1" customWidth="1"/>
    <col min="5654" max="5654" width="11.85546875" style="2" bestFit="1" customWidth="1"/>
    <col min="5655" max="5895" width="9.140625" style="2"/>
    <col min="5896" max="5896" width="4.5703125" style="2" customWidth="1"/>
    <col min="5897" max="5897" width="36.140625" style="2" customWidth="1"/>
    <col min="5898" max="5898" width="12.28515625" style="2" customWidth="1"/>
    <col min="5899" max="5899" width="14.5703125" style="2" customWidth="1"/>
    <col min="5900" max="5900" width="19.28515625" style="2" customWidth="1"/>
    <col min="5901" max="5901" width="11.7109375" style="2" customWidth="1"/>
    <col min="5902" max="5902" width="8.7109375" style="2" customWidth="1"/>
    <col min="5903" max="5903" width="11.7109375" style="2" customWidth="1"/>
    <col min="5904" max="5904" width="16.5703125" style="2" customWidth="1"/>
    <col min="5905" max="5905" width="11.42578125" style="2" customWidth="1"/>
    <col min="5906" max="5906" width="5.85546875" style="2" customWidth="1"/>
    <col min="5907" max="5907" width="12.5703125" style="2" customWidth="1"/>
    <col min="5908" max="5908" width="18.7109375" style="2" bestFit="1" customWidth="1"/>
    <col min="5909" max="5909" width="11.5703125" style="2" bestFit="1" customWidth="1"/>
    <col min="5910" max="5910" width="11.85546875" style="2" bestFit="1" customWidth="1"/>
    <col min="5911" max="6151" width="9.140625" style="2"/>
    <col min="6152" max="6152" width="4.5703125" style="2" customWidth="1"/>
    <col min="6153" max="6153" width="36.140625" style="2" customWidth="1"/>
    <col min="6154" max="6154" width="12.28515625" style="2" customWidth="1"/>
    <col min="6155" max="6155" width="14.5703125" style="2" customWidth="1"/>
    <col min="6156" max="6156" width="19.28515625" style="2" customWidth="1"/>
    <col min="6157" max="6157" width="11.7109375" style="2" customWidth="1"/>
    <col min="6158" max="6158" width="8.7109375" style="2" customWidth="1"/>
    <col min="6159" max="6159" width="11.7109375" style="2" customWidth="1"/>
    <col min="6160" max="6160" width="16.5703125" style="2" customWidth="1"/>
    <col min="6161" max="6161" width="11.42578125" style="2" customWidth="1"/>
    <col min="6162" max="6162" width="5.85546875" style="2" customWidth="1"/>
    <col min="6163" max="6163" width="12.5703125" style="2" customWidth="1"/>
    <col min="6164" max="6164" width="18.7109375" style="2" bestFit="1" customWidth="1"/>
    <col min="6165" max="6165" width="11.5703125" style="2" bestFit="1" customWidth="1"/>
    <col min="6166" max="6166" width="11.85546875" style="2" bestFit="1" customWidth="1"/>
    <col min="6167" max="6407" width="9.140625" style="2"/>
    <col min="6408" max="6408" width="4.5703125" style="2" customWidth="1"/>
    <col min="6409" max="6409" width="36.140625" style="2" customWidth="1"/>
    <col min="6410" max="6410" width="12.28515625" style="2" customWidth="1"/>
    <col min="6411" max="6411" width="14.5703125" style="2" customWidth="1"/>
    <col min="6412" max="6412" width="19.28515625" style="2" customWidth="1"/>
    <col min="6413" max="6413" width="11.7109375" style="2" customWidth="1"/>
    <col min="6414" max="6414" width="8.7109375" style="2" customWidth="1"/>
    <col min="6415" max="6415" width="11.7109375" style="2" customWidth="1"/>
    <col min="6416" max="6416" width="16.5703125" style="2" customWidth="1"/>
    <col min="6417" max="6417" width="11.42578125" style="2" customWidth="1"/>
    <col min="6418" max="6418" width="5.85546875" style="2" customWidth="1"/>
    <col min="6419" max="6419" width="12.5703125" style="2" customWidth="1"/>
    <col min="6420" max="6420" width="18.7109375" style="2" bestFit="1" customWidth="1"/>
    <col min="6421" max="6421" width="11.5703125" style="2" bestFit="1" customWidth="1"/>
    <col min="6422" max="6422" width="11.85546875" style="2" bestFit="1" customWidth="1"/>
    <col min="6423" max="6663" width="9.140625" style="2"/>
    <col min="6664" max="6664" width="4.5703125" style="2" customWidth="1"/>
    <col min="6665" max="6665" width="36.140625" style="2" customWidth="1"/>
    <col min="6666" max="6666" width="12.28515625" style="2" customWidth="1"/>
    <col min="6667" max="6667" width="14.5703125" style="2" customWidth="1"/>
    <col min="6668" max="6668" width="19.28515625" style="2" customWidth="1"/>
    <col min="6669" max="6669" width="11.7109375" style="2" customWidth="1"/>
    <col min="6670" max="6670" width="8.7109375" style="2" customWidth="1"/>
    <col min="6671" max="6671" width="11.7109375" style="2" customWidth="1"/>
    <col min="6672" max="6672" width="16.5703125" style="2" customWidth="1"/>
    <col min="6673" max="6673" width="11.42578125" style="2" customWidth="1"/>
    <col min="6674" max="6674" width="5.85546875" style="2" customWidth="1"/>
    <col min="6675" max="6675" width="12.5703125" style="2" customWidth="1"/>
    <col min="6676" max="6676" width="18.7109375" style="2" bestFit="1" customWidth="1"/>
    <col min="6677" max="6677" width="11.5703125" style="2" bestFit="1" customWidth="1"/>
    <col min="6678" max="6678" width="11.85546875" style="2" bestFit="1" customWidth="1"/>
    <col min="6679" max="6919" width="9.140625" style="2"/>
    <col min="6920" max="6920" width="4.5703125" style="2" customWidth="1"/>
    <col min="6921" max="6921" width="36.140625" style="2" customWidth="1"/>
    <col min="6922" max="6922" width="12.28515625" style="2" customWidth="1"/>
    <col min="6923" max="6923" width="14.5703125" style="2" customWidth="1"/>
    <col min="6924" max="6924" width="19.28515625" style="2" customWidth="1"/>
    <col min="6925" max="6925" width="11.7109375" style="2" customWidth="1"/>
    <col min="6926" max="6926" width="8.7109375" style="2" customWidth="1"/>
    <col min="6927" max="6927" width="11.7109375" style="2" customWidth="1"/>
    <col min="6928" max="6928" width="16.5703125" style="2" customWidth="1"/>
    <col min="6929" max="6929" width="11.42578125" style="2" customWidth="1"/>
    <col min="6930" max="6930" width="5.85546875" style="2" customWidth="1"/>
    <col min="6931" max="6931" width="12.5703125" style="2" customWidth="1"/>
    <col min="6932" max="6932" width="18.7109375" style="2" bestFit="1" customWidth="1"/>
    <col min="6933" max="6933" width="11.5703125" style="2" bestFit="1" customWidth="1"/>
    <col min="6934" max="6934" width="11.85546875" style="2" bestFit="1" customWidth="1"/>
    <col min="6935" max="7175" width="9.140625" style="2"/>
    <col min="7176" max="7176" width="4.5703125" style="2" customWidth="1"/>
    <col min="7177" max="7177" width="36.140625" style="2" customWidth="1"/>
    <col min="7178" max="7178" width="12.28515625" style="2" customWidth="1"/>
    <col min="7179" max="7179" width="14.5703125" style="2" customWidth="1"/>
    <col min="7180" max="7180" width="19.28515625" style="2" customWidth="1"/>
    <col min="7181" max="7181" width="11.7109375" style="2" customWidth="1"/>
    <col min="7182" max="7182" width="8.7109375" style="2" customWidth="1"/>
    <col min="7183" max="7183" width="11.7109375" style="2" customWidth="1"/>
    <col min="7184" max="7184" width="16.5703125" style="2" customWidth="1"/>
    <col min="7185" max="7185" width="11.42578125" style="2" customWidth="1"/>
    <col min="7186" max="7186" width="5.85546875" style="2" customWidth="1"/>
    <col min="7187" max="7187" width="12.5703125" style="2" customWidth="1"/>
    <col min="7188" max="7188" width="18.7109375" style="2" bestFit="1" customWidth="1"/>
    <col min="7189" max="7189" width="11.5703125" style="2" bestFit="1" customWidth="1"/>
    <col min="7190" max="7190" width="11.85546875" style="2" bestFit="1" customWidth="1"/>
    <col min="7191" max="7431" width="9.140625" style="2"/>
    <col min="7432" max="7432" width="4.5703125" style="2" customWidth="1"/>
    <col min="7433" max="7433" width="36.140625" style="2" customWidth="1"/>
    <col min="7434" max="7434" width="12.28515625" style="2" customWidth="1"/>
    <col min="7435" max="7435" width="14.5703125" style="2" customWidth="1"/>
    <col min="7436" max="7436" width="19.28515625" style="2" customWidth="1"/>
    <col min="7437" max="7437" width="11.7109375" style="2" customWidth="1"/>
    <col min="7438" max="7438" width="8.7109375" style="2" customWidth="1"/>
    <col min="7439" max="7439" width="11.7109375" style="2" customWidth="1"/>
    <col min="7440" max="7440" width="16.5703125" style="2" customWidth="1"/>
    <col min="7441" max="7441" width="11.42578125" style="2" customWidth="1"/>
    <col min="7442" max="7442" width="5.85546875" style="2" customWidth="1"/>
    <col min="7443" max="7443" width="12.5703125" style="2" customWidth="1"/>
    <col min="7444" max="7444" width="18.7109375" style="2" bestFit="1" customWidth="1"/>
    <col min="7445" max="7445" width="11.5703125" style="2" bestFit="1" customWidth="1"/>
    <col min="7446" max="7446" width="11.85546875" style="2" bestFit="1" customWidth="1"/>
    <col min="7447" max="7687" width="9.140625" style="2"/>
    <col min="7688" max="7688" width="4.5703125" style="2" customWidth="1"/>
    <col min="7689" max="7689" width="36.140625" style="2" customWidth="1"/>
    <col min="7690" max="7690" width="12.28515625" style="2" customWidth="1"/>
    <col min="7691" max="7691" width="14.5703125" style="2" customWidth="1"/>
    <col min="7692" max="7692" width="19.28515625" style="2" customWidth="1"/>
    <col min="7693" max="7693" width="11.7109375" style="2" customWidth="1"/>
    <col min="7694" max="7694" width="8.7109375" style="2" customWidth="1"/>
    <col min="7695" max="7695" width="11.7109375" style="2" customWidth="1"/>
    <col min="7696" max="7696" width="16.5703125" style="2" customWidth="1"/>
    <col min="7697" max="7697" width="11.42578125" style="2" customWidth="1"/>
    <col min="7698" max="7698" width="5.85546875" style="2" customWidth="1"/>
    <col min="7699" max="7699" width="12.5703125" style="2" customWidth="1"/>
    <col min="7700" max="7700" width="18.7109375" style="2" bestFit="1" customWidth="1"/>
    <col min="7701" max="7701" width="11.5703125" style="2" bestFit="1" customWidth="1"/>
    <col min="7702" max="7702" width="11.85546875" style="2" bestFit="1" customWidth="1"/>
    <col min="7703" max="7943" width="9.140625" style="2"/>
    <col min="7944" max="7944" width="4.5703125" style="2" customWidth="1"/>
    <col min="7945" max="7945" width="36.140625" style="2" customWidth="1"/>
    <col min="7946" max="7946" width="12.28515625" style="2" customWidth="1"/>
    <col min="7947" max="7947" width="14.5703125" style="2" customWidth="1"/>
    <col min="7948" max="7948" width="19.28515625" style="2" customWidth="1"/>
    <col min="7949" max="7949" width="11.7109375" style="2" customWidth="1"/>
    <col min="7950" max="7950" width="8.7109375" style="2" customWidth="1"/>
    <col min="7951" max="7951" width="11.7109375" style="2" customWidth="1"/>
    <col min="7952" max="7952" width="16.5703125" style="2" customWidth="1"/>
    <col min="7953" max="7953" width="11.42578125" style="2" customWidth="1"/>
    <col min="7954" max="7954" width="5.85546875" style="2" customWidth="1"/>
    <col min="7955" max="7955" width="12.5703125" style="2" customWidth="1"/>
    <col min="7956" max="7956" width="18.7109375" style="2" bestFit="1" customWidth="1"/>
    <col min="7957" max="7957" width="11.5703125" style="2" bestFit="1" customWidth="1"/>
    <col min="7958" max="7958" width="11.85546875" style="2" bestFit="1" customWidth="1"/>
    <col min="7959" max="8199" width="9.140625" style="2"/>
    <col min="8200" max="8200" width="4.5703125" style="2" customWidth="1"/>
    <col min="8201" max="8201" width="36.140625" style="2" customWidth="1"/>
    <col min="8202" max="8202" width="12.28515625" style="2" customWidth="1"/>
    <col min="8203" max="8203" width="14.5703125" style="2" customWidth="1"/>
    <col min="8204" max="8204" width="19.28515625" style="2" customWidth="1"/>
    <col min="8205" max="8205" width="11.7109375" style="2" customWidth="1"/>
    <col min="8206" max="8206" width="8.7109375" style="2" customWidth="1"/>
    <col min="8207" max="8207" width="11.7109375" style="2" customWidth="1"/>
    <col min="8208" max="8208" width="16.5703125" style="2" customWidth="1"/>
    <col min="8209" max="8209" width="11.42578125" style="2" customWidth="1"/>
    <col min="8210" max="8210" width="5.85546875" style="2" customWidth="1"/>
    <col min="8211" max="8211" width="12.5703125" style="2" customWidth="1"/>
    <col min="8212" max="8212" width="18.7109375" style="2" bestFit="1" customWidth="1"/>
    <col min="8213" max="8213" width="11.5703125" style="2" bestFit="1" customWidth="1"/>
    <col min="8214" max="8214" width="11.85546875" style="2" bestFit="1" customWidth="1"/>
    <col min="8215" max="8455" width="9.140625" style="2"/>
    <col min="8456" max="8456" width="4.5703125" style="2" customWidth="1"/>
    <col min="8457" max="8457" width="36.140625" style="2" customWidth="1"/>
    <col min="8458" max="8458" width="12.28515625" style="2" customWidth="1"/>
    <col min="8459" max="8459" width="14.5703125" style="2" customWidth="1"/>
    <col min="8460" max="8460" width="19.28515625" style="2" customWidth="1"/>
    <col min="8461" max="8461" width="11.7109375" style="2" customWidth="1"/>
    <col min="8462" max="8462" width="8.7109375" style="2" customWidth="1"/>
    <col min="8463" max="8463" width="11.7109375" style="2" customWidth="1"/>
    <col min="8464" max="8464" width="16.5703125" style="2" customWidth="1"/>
    <col min="8465" max="8465" width="11.42578125" style="2" customWidth="1"/>
    <col min="8466" max="8466" width="5.85546875" style="2" customWidth="1"/>
    <col min="8467" max="8467" width="12.5703125" style="2" customWidth="1"/>
    <col min="8468" max="8468" width="18.7109375" style="2" bestFit="1" customWidth="1"/>
    <col min="8469" max="8469" width="11.5703125" style="2" bestFit="1" customWidth="1"/>
    <col min="8470" max="8470" width="11.85546875" style="2" bestFit="1" customWidth="1"/>
    <col min="8471" max="8711" width="9.140625" style="2"/>
    <col min="8712" max="8712" width="4.5703125" style="2" customWidth="1"/>
    <col min="8713" max="8713" width="36.140625" style="2" customWidth="1"/>
    <col min="8714" max="8714" width="12.28515625" style="2" customWidth="1"/>
    <col min="8715" max="8715" width="14.5703125" style="2" customWidth="1"/>
    <col min="8716" max="8716" width="19.28515625" style="2" customWidth="1"/>
    <col min="8717" max="8717" width="11.7109375" style="2" customWidth="1"/>
    <col min="8718" max="8718" width="8.7109375" style="2" customWidth="1"/>
    <col min="8719" max="8719" width="11.7109375" style="2" customWidth="1"/>
    <col min="8720" max="8720" width="16.5703125" style="2" customWidth="1"/>
    <col min="8721" max="8721" width="11.42578125" style="2" customWidth="1"/>
    <col min="8722" max="8722" width="5.85546875" style="2" customWidth="1"/>
    <col min="8723" max="8723" width="12.5703125" style="2" customWidth="1"/>
    <col min="8724" max="8724" width="18.7109375" style="2" bestFit="1" customWidth="1"/>
    <col min="8725" max="8725" width="11.5703125" style="2" bestFit="1" customWidth="1"/>
    <col min="8726" max="8726" width="11.85546875" style="2" bestFit="1" customWidth="1"/>
    <col min="8727" max="8967" width="9.140625" style="2"/>
    <col min="8968" max="8968" width="4.5703125" style="2" customWidth="1"/>
    <col min="8969" max="8969" width="36.140625" style="2" customWidth="1"/>
    <col min="8970" max="8970" width="12.28515625" style="2" customWidth="1"/>
    <col min="8971" max="8971" width="14.5703125" style="2" customWidth="1"/>
    <col min="8972" max="8972" width="19.28515625" style="2" customWidth="1"/>
    <col min="8973" max="8973" width="11.7109375" style="2" customWidth="1"/>
    <col min="8974" max="8974" width="8.7109375" style="2" customWidth="1"/>
    <col min="8975" max="8975" width="11.7109375" style="2" customWidth="1"/>
    <col min="8976" max="8976" width="16.5703125" style="2" customWidth="1"/>
    <col min="8977" max="8977" width="11.42578125" style="2" customWidth="1"/>
    <col min="8978" max="8978" width="5.85546875" style="2" customWidth="1"/>
    <col min="8979" max="8979" width="12.5703125" style="2" customWidth="1"/>
    <col min="8980" max="8980" width="18.7109375" style="2" bestFit="1" customWidth="1"/>
    <col min="8981" max="8981" width="11.5703125" style="2" bestFit="1" customWidth="1"/>
    <col min="8982" max="8982" width="11.85546875" style="2" bestFit="1" customWidth="1"/>
    <col min="8983" max="9223" width="9.140625" style="2"/>
    <col min="9224" max="9224" width="4.5703125" style="2" customWidth="1"/>
    <col min="9225" max="9225" width="36.140625" style="2" customWidth="1"/>
    <col min="9226" max="9226" width="12.28515625" style="2" customWidth="1"/>
    <col min="9227" max="9227" width="14.5703125" style="2" customWidth="1"/>
    <col min="9228" max="9228" width="19.28515625" style="2" customWidth="1"/>
    <col min="9229" max="9229" width="11.7109375" style="2" customWidth="1"/>
    <col min="9230" max="9230" width="8.7109375" style="2" customWidth="1"/>
    <col min="9231" max="9231" width="11.7109375" style="2" customWidth="1"/>
    <col min="9232" max="9232" width="16.5703125" style="2" customWidth="1"/>
    <col min="9233" max="9233" width="11.42578125" style="2" customWidth="1"/>
    <col min="9234" max="9234" width="5.85546875" style="2" customWidth="1"/>
    <col min="9235" max="9235" width="12.5703125" style="2" customWidth="1"/>
    <col min="9236" max="9236" width="18.7109375" style="2" bestFit="1" customWidth="1"/>
    <col min="9237" max="9237" width="11.5703125" style="2" bestFit="1" customWidth="1"/>
    <col min="9238" max="9238" width="11.85546875" style="2" bestFit="1" customWidth="1"/>
    <col min="9239" max="9479" width="9.140625" style="2"/>
    <col min="9480" max="9480" width="4.5703125" style="2" customWidth="1"/>
    <col min="9481" max="9481" width="36.140625" style="2" customWidth="1"/>
    <col min="9482" max="9482" width="12.28515625" style="2" customWidth="1"/>
    <col min="9483" max="9483" width="14.5703125" style="2" customWidth="1"/>
    <col min="9484" max="9484" width="19.28515625" style="2" customWidth="1"/>
    <col min="9485" max="9485" width="11.7109375" style="2" customWidth="1"/>
    <col min="9486" max="9486" width="8.7109375" style="2" customWidth="1"/>
    <col min="9487" max="9487" width="11.7109375" style="2" customWidth="1"/>
    <col min="9488" max="9488" width="16.5703125" style="2" customWidth="1"/>
    <col min="9489" max="9489" width="11.42578125" style="2" customWidth="1"/>
    <col min="9490" max="9490" width="5.85546875" style="2" customWidth="1"/>
    <col min="9491" max="9491" width="12.5703125" style="2" customWidth="1"/>
    <col min="9492" max="9492" width="18.7109375" style="2" bestFit="1" customWidth="1"/>
    <col min="9493" max="9493" width="11.5703125" style="2" bestFit="1" customWidth="1"/>
    <col min="9494" max="9494" width="11.85546875" style="2" bestFit="1" customWidth="1"/>
    <col min="9495" max="9735" width="9.140625" style="2"/>
    <col min="9736" max="9736" width="4.5703125" style="2" customWidth="1"/>
    <col min="9737" max="9737" width="36.140625" style="2" customWidth="1"/>
    <col min="9738" max="9738" width="12.28515625" style="2" customWidth="1"/>
    <col min="9739" max="9739" width="14.5703125" style="2" customWidth="1"/>
    <col min="9740" max="9740" width="19.28515625" style="2" customWidth="1"/>
    <col min="9741" max="9741" width="11.7109375" style="2" customWidth="1"/>
    <col min="9742" max="9742" width="8.7109375" style="2" customWidth="1"/>
    <col min="9743" max="9743" width="11.7109375" style="2" customWidth="1"/>
    <col min="9744" max="9744" width="16.5703125" style="2" customWidth="1"/>
    <col min="9745" max="9745" width="11.42578125" style="2" customWidth="1"/>
    <col min="9746" max="9746" width="5.85546875" style="2" customWidth="1"/>
    <col min="9747" max="9747" width="12.5703125" style="2" customWidth="1"/>
    <col min="9748" max="9748" width="18.7109375" style="2" bestFit="1" customWidth="1"/>
    <col min="9749" max="9749" width="11.5703125" style="2" bestFit="1" customWidth="1"/>
    <col min="9750" max="9750" width="11.85546875" style="2" bestFit="1" customWidth="1"/>
    <col min="9751" max="9991" width="9.140625" style="2"/>
    <col min="9992" max="9992" width="4.5703125" style="2" customWidth="1"/>
    <col min="9993" max="9993" width="36.140625" style="2" customWidth="1"/>
    <col min="9994" max="9994" width="12.28515625" style="2" customWidth="1"/>
    <col min="9995" max="9995" width="14.5703125" style="2" customWidth="1"/>
    <col min="9996" max="9996" width="19.28515625" style="2" customWidth="1"/>
    <col min="9997" max="9997" width="11.7109375" style="2" customWidth="1"/>
    <col min="9998" max="9998" width="8.7109375" style="2" customWidth="1"/>
    <col min="9999" max="9999" width="11.7109375" style="2" customWidth="1"/>
    <col min="10000" max="10000" width="16.5703125" style="2" customWidth="1"/>
    <col min="10001" max="10001" width="11.42578125" style="2" customWidth="1"/>
    <col min="10002" max="10002" width="5.85546875" style="2" customWidth="1"/>
    <col min="10003" max="10003" width="12.5703125" style="2" customWidth="1"/>
    <col min="10004" max="10004" width="18.7109375" style="2" bestFit="1" customWidth="1"/>
    <col min="10005" max="10005" width="11.5703125" style="2" bestFit="1" customWidth="1"/>
    <col min="10006" max="10006" width="11.85546875" style="2" bestFit="1" customWidth="1"/>
    <col min="10007" max="10247" width="9.140625" style="2"/>
    <col min="10248" max="10248" width="4.5703125" style="2" customWidth="1"/>
    <col min="10249" max="10249" width="36.140625" style="2" customWidth="1"/>
    <col min="10250" max="10250" width="12.28515625" style="2" customWidth="1"/>
    <col min="10251" max="10251" width="14.5703125" style="2" customWidth="1"/>
    <col min="10252" max="10252" width="19.28515625" style="2" customWidth="1"/>
    <col min="10253" max="10253" width="11.7109375" style="2" customWidth="1"/>
    <col min="10254" max="10254" width="8.7109375" style="2" customWidth="1"/>
    <col min="10255" max="10255" width="11.7109375" style="2" customWidth="1"/>
    <col min="10256" max="10256" width="16.5703125" style="2" customWidth="1"/>
    <col min="10257" max="10257" width="11.42578125" style="2" customWidth="1"/>
    <col min="10258" max="10258" width="5.85546875" style="2" customWidth="1"/>
    <col min="10259" max="10259" width="12.5703125" style="2" customWidth="1"/>
    <col min="10260" max="10260" width="18.7109375" style="2" bestFit="1" customWidth="1"/>
    <col min="10261" max="10261" width="11.5703125" style="2" bestFit="1" customWidth="1"/>
    <col min="10262" max="10262" width="11.85546875" style="2" bestFit="1" customWidth="1"/>
    <col min="10263" max="10503" width="9.140625" style="2"/>
    <col min="10504" max="10504" width="4.5703125" style="2" customWidth="1"/>
    <col min="10505" max="10505" width="36.140625" style="2" customWidth="1"/>
    <col min="10506" max="10506" width="12.28515625" style="2" customWidth="1"/>
    <col min="10507" max="10507" width="14.5703125" style="2" customWidth="1"/>
    <col min="10508" max="10508" width="19.28515625" style="2" customWidth="1"/>
    <col min="10509" max="10509" width="11.7109375" style="2" customWidth="1"/>
    <col min="10510" max="10510" width="8.7109375" style="2" customWidth="1"/>
    <col min="10511" max="10511" width="11.7109375" style="2" customWidth="1"/>
    <col min="10512" max="10512" width="16.5703125" style="2" customWidth="1"/>
    <col min="10513" max="10513" width="11.42578125" style="2" customWidth="1"/>
    <col min="10514" max="10514" width="5.85546875" style="2" customWidth="1"/>
    <col min="10515" max="10515" width="12.5703125" style="2" customWidth="1"/>
    <col min="10516" max="10516" width="18.7109375" style="2" bestFit="1" customWidth="1"/>
    <col min="10517" max="10517" width="11.5703125" style="2" bestFit="1" customWidth="1"/>
    <col min="10518" max="10518" width="11.85546875" style="2" bestFit="1" customWidth="1"/>
    <col min="10519" max="10759" width="9.140625" style="2"/>
    <col min="10760" max="10760" width="4.5703125" style="2" customWidth="1"/>
    <col min="10761" max="10761" width="36.140625" style="2" customWidth="1"/>
    <col min="10762" max="10762" width="12.28515625" style="2" customWidth="1"/>
    <col min="10763" max="10763" width="14.5703125" style="2" customWidth="1"/>
    <col min="10764" max="10764" width="19.28515625" style="2" customWidth="1"/>
    <col min="10765" max="10765" width="11.7109375" style="2" customWidth="1"/>
    <col min="10766" max="10766" width="8.7109375" style="2" customWidth="1"/>
    <col min="10767" max="10767" width="11.7109375" style="2" customWidth="1"/>
    <col min="10768" max="10768" width="16.5703125" style="2" customWidth="1"/>
    <col min="10769" max="10769" width="11.42578125" style="2" customWidth="1"/>
    <col min="10770" max="10770" width="5.85546875" style="2" customWidth="1"/>
    <col min="10771" max="10771" width="12.5703125" style="2" customWidth="1"/>
    <col min="10772" max="10772" width="18.7109375" style="2" bestFit="1" customWidth="1"/>
    <col min="10773" max="10773" width="11.5703125" style="2" bestFit="1" customWidth="1"/>
    <col min="10774" max="10774" width="11.85546875" style="2" bestFit="1" customWidth="1"/>
    <col min="10775" max="11015" width="9.140625" style="2"/>
    <col min="11016" max="11016" width="4.5703125" style="2" customWidth="1"/>
    <col min="11017" max="11017" width="36.140625" style="2" customWidth="1"/>
    <col min="11018" max="11018" width="12.28515625" style="2" customWidth="1"/>
    <col min="11019" max="11019" width="14.5703125" style="2" customWidth="1"/>
    <col min="11020" max="11020" width="19.28515625" style="2" customWidth="1"/>
    <col min="11021" max="11021" width="11.7109375" style="2" customWidth="1"/>
    <col min="11022" max="11022" width="8.7109375" style="2" customWidth="1"/>
    <col min="11023" max="11023" width="11.7109375" style="2" customWidth="1"/>
    <col min="11024" max="11024" width="16.5703125" style="2" customWidth="1"/>
    <col min="11025" max="11025" width="11.42578125" style="2" customWidth="1"/>
    <col min="11026" max="11026" width="5.85546875" style="2" customWidth="1"/>
    <col min="11027" max="11027" width="12.5703125" style="2" customWidth="1"/>
    <col min="11028" max="11028" width="18.7109375" style="2" bestFit="1" customWidth="1"/>
    <col min="11029" max="11029" width="11.5703125" style="2" bestFit="1" customWidth="1"/>
    <col min="11030" max="11030" width="11.85546875" style="2" bestFit="1" customWidth="1"/>
    <col min="11031" max="11271" width="9.140625" style="2"/>
    <col min="11272" max="11272" width="4.5703125" style="2" customWidth="1"/>
    <col min="11273" max="11273" width="36.140625" style="2" customWidth="1"/>
    <col min="11274" max="11274" width="12.28515625" style="2" customWidth="1"/>
    <col min="11275" max="11275" width="14.5703125" style="2" customWidth="1"/>
    <col min="11276" max="11276" width="19.28515625" style="2" customWidth="1"/>
    <col min="11277" max="11277" width="11.7109375" style="2" customWidth="1"/>
    <col min="11278" max="11278" width="8.7109375" style="2" customWidth="1"/>
    <col min="11279" max="11279" width="11.7109375" style="2" customWidth="1"/>
    <col min="11280" max="11280" width="16.5703125" style="2" customWidth="1"/>
    <col min="11281" max="11281" width="11.42578125" style="2" customWidth="1"/>
    <col min="11282" max="11282" width="5.85546875" style="2" customWidth="1"/>
    <col min="11283" max="11283" width="12.5703125" style="2" customWidth="1"/>
    <col min="11284" max="11284" width="18.7109375" style="2" bestFit="1" customWidth="1"/>
    <col min="11285" max="11285" width="11.5703125" style="2" bestFit="1" customWidth="1"/>
    <col min="11286" max="11286" width="11.85546875" style="2" bestFit="1" customWidth="1"/>
    <col min="11287" max="11527" width="9.140625" style="2"/>
    <col min="11528" max="11528" width="4.5703125" style="2" customWidth="1"/>
    <col min="11529" max="11529" width="36.140625" style="2" customWidth="1"/>
    <col min="11530" max="11530" width="12.28515625" style="2" customWidth="1"/>
    <col min="11531" max="11531" width="14.5703125" style="2" customWidth="1"/>
    <col min="11532" max="11532" width="19.28515625" style="2" customWidth="1"/>
    <col min="11533" max="11533" width="11.7109375" style="2" customWidth="1"/>
    <col min="11534" max="11534" width="8.7109375" style="2" customWidth="1"/>
    <col min="11535" max="11535" width="11.7109375" style="2" customWidth="1"/>
    <col min="11536" max="11536" width="16.5703125" style="2" customWidth="1"/>
    <col min="11537" max="11537" width="11.42578125" style="2" customWidth="1"/>
    <col min="11538" max="11538" width="5.85546875" style="2" customWidth="1"/>
    <col min="11539" max="11539" width="12.5703125" style="2" customWidth="1"/>
    <col min="11540" max="11540" width="18.7109375" style="2" bestFit="1" customWidth="1"/>
    <col min="11541" max="11541" width="11.5703125" style="2" bestFit="1" customWidth="1"/>
    <col min="11542" max="11542" width="11.85546875" style="2" bestFit="1" customWidth="1"/>
    <col min="11543" max="11783" width="9.140625" style="2"/>
    <col min="11784" max="11784" width="4.5703125" style="2" customWidth="1"/>
    <col min="11785" max="11785" width="36.140625" style="2" customWidth="1"/>
    <col min="11786" max="11786" width="12.28515625" style="2" customWidth="1"/>
    <col min="11787" max="11787" width="14.5703125" style="2" customWidth="1"/>
    <col min="11788" max="11788" width="19.28515625" style="2" customWidth="1"/>
    <col min="11789" max="11789" width="11.7109375" style="2" customWidth="1"/>
    <col min="11790" max="11790" width="8.7109375" style="2" customWidth="1"/>
    <col min="11791" max="11791" width="11.7109375" style="2" customWidth="1"/>
    <col min="11792" max="11792" width="16.5703125" style="2" customWidth="1"/>
    <col min="11793" max="11793" width="11.42578125" style="2" customWidth="1"/>
    <col min="11794" max="11794" width="5.85546875" style="2" customWidth="1"/>
    <col min="11795" max="11795" width="12.5703125" style="2" customWidth="1"/>
    <col min="11796" max="11796" width="18.7109375" style="2" bestFit="1" customWidth="1"/>
    <col min="11797" max="11797" width="11.5703125" style="2" bestFit="1" customWidth="1"/>
    <col min="11798" max="11798" width="11.85546875" style="2" bestFit="1" customWidth="1"/>
    <col min="11799" max="12039" width="9.140625" style="2"/>
    <col min="12040" max="12040" width="4.5703125" style="2" customWidth="1"/>
    <col min="12041" max="12041" width="36.140625" style="2" customWidth="1"/>
    <col min="12042" max="12042" width="12.28515625" style="2" customWidth="1"/>
    <col min="12043" max="12043" width="14.5703125" style="2" customWidth="1"/>
    <col min="12044" max="12044" width="19.28515625" style="2" customWidth="1"/>
    <col min="12045" max="12045" width="11.7109375" style="2" customWidth="1"/>
    <col min="12046" max="12046" width="8.7109375" style="2" customWidth="1"/>
    <col min="12047" max="12047" width="11.7109375" style="2" customWidth="1"/>
    <col min="12048" max="12048" width="16.5703125" style="2" customWidth="1"/>
    <col min="12049" max="12049" width="11.42578125" style="2" customWidth="1"/>
    <col min="12050" max="12050" width="5.85546875" style="2" customWidth="1"/>
    <col min="12051" max="12051" width="12.5703125" style="2" customWidth="1"/>
    <col min="12052" max="12052" width="18.7109375" style="2" bestFit="1" customWidth="1"/>
    <col min="12053" max="12053" width="11.5703125" style="2" bestFit="1" customWidth="1"/>
    <col min="12054" max="12054" width="11.85546875" style="2" bestFit="1" customWidth="1"/>
    <col min="12055" max="12295" width="9.140625" style="2"/>
    <col min="12296" max="12296" width="4.5703125" style="2" customWidth="1"/>
    <col min="12297" max="12297" width="36.140625" style="2" customWidth="1"/>
    <col min="12298" max="12298" width="12.28515625" style="2" customWidth="1"/>
    <col min="12299" max="12299" width="14.5703125" style="2" customWidth="1"/>
    <col min="12300" max="12300" width="19.28515625" style="2" customWidth="1"/>
    <col min="12301" max="12301" width="11.7109375" style="2" customWidth="1"/>
    <col min="12302" max="12302" width="8.7109375" style="2" customWidth="1"/>
    <col min="12303" max="12303" width="11.7109375" style="2" customWidth="1"/>
    <col min="12304" max="12304" width="16.5703125" style="2" customWidth="1"/>
    <col min="12305" max="12305" width="11.42578125" style="2" customWidth="1"/>
    <col min="12306" max="12306" width="5.85546875" style="2" customWidth="1"/>
    <col min="12307" max="12307" width="12.5703125" style="2" customWidth="1"/>
    <col min="12308" max="12308" width="18.7109375" style="2" bestFit="1" customWidth="1"/>
    <col min="12309" max="12309" width="11.5703125" style="2" bestFit="1" customWidth="1"/>
    <col min="12310" max="12310" width="11.85546875" style="2" bestFit="1" customWidth="1"/>
    <col min="12311" max="12551" width="9.140625" style="2"/>
    <col min="12552" max="12552" width="4.5703125" style="2" customWidth="1"/>
    <col min="12553" max="12553" width="36.140625" style="2" customWidth="1"/>
    <col min="12554" max="12554" width="12.28515625" style="2" customWidth="1"/>
    <col min="12555" max="12555" width="14.5703125" style="2" customWidth="1"/>
    <col min="12556" max="12556" width="19.28515625" style="2" customWidth="1"/>
    <col min="12557" max="12557" width="11.7109375" style="2" customWidth="1"/>
    <col min="12558" max="12558" width="8.7109375" style="2" customWidth="1"/>
    <col min="12559" max="12559" width="11.7109375" style="2" customWidth="1"/>
    <col min="12560" max="12560" width="16.5703125" style="2" customWidth="1"/>
    <col min="12561" max="12561" width="11.42578125" style="2" customWidth="1"/>
    <col min="12562" max="12562" width="5.85546875" style="2" customWidth="1"/>
    <col min="12563" max="12563" width="12.5703125" style="2" customWidth="1"/>
    <col min="12564" max="12564" width="18.7109375" style="2" bestFit="1" customWidth="1"/>
    <col min="12565" max="12565" width="11.5703125" style="2" bestFit="1" customWidth="1"/>
    <col min="12566" max="12566" width="11.85546875" style="2" bestFit="1" customWidth="1"/>
    <col min="12567" max="12807" width="9.140625" style="2"/>
    <col min="12808" max="12808" width="4.5703125" style="2" customWidth="1"/>
    <col min="12809" max="12809" width="36.140625" style="2" customWidth="1"/>
    <col min="12810" max="12810" width="12.28515625" style="2" customWidth="1"/>
    <col min="12811" max="12811" width="14.5703125" style="2" customWidth="1"/>
    <col min="12812" max="12812" width="19.28515625" style="2" customWidth="1"/>
    <col min="12813" max="12813" width="11.7109375" style="2" customWidth="1"/>
    <col min="12814" max="12814" width="8.7109375" style="2" customWidth="1"/>
    <col min="12815" max="12815" width="11.7109375" style="2" customWidth="1"/>
    <col min="12816" max="12816" width="16.5703125" style="2" customWidth="1"/>
    <col min="12817" max="12817" width="11.42578125" style="2" customWidth="1"/>
    <col min="12818" max="12818" width="5.85546875" style="2" customWidth="1"/>
    <col min="12819" max="12819" width="12.5703125" style="2" customWidth="1"/>
    <col min="12820" max="12820" width="18.7109375" style="2" bestFit="1" customWidth="1"/>
    <col min="12821" max="12821" width="11.5703125" style="2" bestFit="1" customWidth="1"/>
    <col min="12822" max="12822" width="11.85546875" style="2" bestFit="1" customWidth="1"/>
    <col min="12823" max="13063" width="9.140625" style="2"/>
    <col min="13064" max="13064" width="4.5703125" style="2" customWidth="1"/>
    <col min="13065" max="13065" width="36.140625" style="2" customWidth="1"/>
    <col min="13066" max="13066" width="12.28515625" style="2" customWidth="1"/>
    <col min="13067" max="13067" width="14.5703125" style="2" customWidth="1"/>
    <col min="13068" max="13068" width="19.28515625" style="2" customWidth="1"/>
    <col min="13069" max="13069" width="11.7109375" style="2" customWidth="1"/>
    <col min="13070" max="13070" width="8.7109375" style="2" customWidth="1"/>
    <col min="13071" max="13071" width="11.7109375" style="2" customWidth="1"/>
    <col min="13072" max="13072" width="16.5703125" style="2" customWidth="1"/>
    <col min="13073" max="13073" width="11.42578125" style="2" customWidth="1"/>
    <col min="13074" max="13074" width="5.85546875" style="2" customWidth="1"/>
    <col min="13075" max="13075" width="12.5703125" style="2" customWidth="1"/>
    <col min="13076" max="13076" width="18.7109375" style="2" bestFit="1" customWidth="1"/>
    <col min="13077" max="13077" width="11.5703125" style="2" bestFit="1" customWidth="1"/>
    <col min="13078" max="13078" width="11.85546875" style="2" bestFit="1" customWidth="1"/>
    <col min="13079" max="13319" width="9.140625" style="2"/>
    <col min="13320" max="13320" width="4.5703125" style="2" customWidth="1"/>
    <col min="13321" max="13321" width="36.140625" style="2" customWidth="1"/>
    <col min="13322" max="13322" width="12.28515625" style="2" customWidth="1"/>
    <col min="13323" max="13323" width="14.5703125" style="2" customWidth="1"/>
    <col min="13324" max="13324" width="19.28515625" style="2" customWidth="1"/>
    <col min="13325" max="13325" width="11.7109375" style="2" customWidth="1"/>
    <col min="13326" max="13326" width="8.7109375" style="2" customWidth="1"/>
    <col min="13327" max="13327" width="11.7109375" style="2" customWidth="1"/>
    <col min="13328" max="13328" width="16.5703125" style="2" customWidth="1"/>
    <col min="13329" max="13329" width="11.42578125" style="2" customWidth="1"/>
    <col min="13330" max="13330" width="5.85546875" style="2" customWidth="1"/>
    <col min="13331" max="13331" width="12.5703125" style="2" customWidth="1"/>
    <col min="13332" max="13332" width="18.7109375" style="2" bestFit="1" customWidth="1"/>
    <col min="13333" max="13333" width="11.5703125" style="2" bestFit="1" customWidth="1"/>
    <col min="13334" max="13334" width="11.85546875" style="2" bestFit="1" customWidth="1"/>
    <col min="13335" max="13575" width="9.140625" style="2"/>
    <col min="13576" max="13576" width="4.5703125" style="2" customWidth="1"/>
    <col min="13577" max="13577" width="36.140625" style="2" customWidth="1"/>
    <col min="13578" max="13578" width="12.28515625" style="2" customWidth="1"/>
    <col min="13579" max="13579" width="14.5703125" style="2" customWidth="1"/>
    <col min="13580" max="13580" width="19.28515625" style="2" customWidth="1"/>
    <col min="13581" max="13581" width="11.7109375" style="2" customWidth="1"/>
    <col min="13582" max="13582" width="8.7109375" style="2" customWidth="1"/>
    <col min="13583" max="13583" width="11.7109375" style="2" customWidth="1"/>
    <col min="13584" max="13584" width="16.5703125" style="2" customWidth="1"/>
    <col min="13585" max="13585" width="11.42578125" style="2" customWidth="1"/>
    <col min="13586" max="13586" width="5.85546875" style="2" customWidth="1"/>
    <col min="13587" max="13587" width="12.5703125" style="2" customWidth="1"/>
    <col min="13588" max="13588" width="18.7109375" style="2" bestFit="1" customWidth="1"/>
    <col min="13589" max="13589" width="11.5703125" style="2" bestFit="1" customWidth="1"/>
    <col min="13590" max="13590" width="11.85546875" style="2" bestFit="1" customWidth="1"/>
    <col min="13591" max="13831" width="9.140625" style="2"/>
    <col min="13832" max="13832" width="4.5703125" style="2" customWidth="1"/>
    <col min="13833" max="13833" width="36.140625" style="2" customWidth="1"/>
    <col min="13834" max="13834" width="12.28515625" style="2" customWidth="1"/>
    <col min="13835" max="13835" width="14.5703125" style="2" customWidth="1"/>
    <col min="13836" max="13836" width="19.28515625" style="2" customWidth="1"/>
    <col min="13837" max="13837" width="11.7109375" style="2" customWidth="1"/>
    <col min="13838" max="13838" width="8.7109375" style="2" customWidth="1"/>
    <col min="13839" max="13839" width="11.7109375" style="2" customWidth="1"/>
    <col min="13840" max="13840" width="16.5703125" style="2" customWidth="1"/>
    <col min="13841" max="13841" width="11.42578125" style="2" customWidth="1"/>
    <col min="13842" max="13842" width="5.85546875" style="2" customWidth="1"/>
    <col min="13843" max="13843" width="12.5703125" style="2" customWidth="1"/>
    <col min="13844" max="13844" width="18.7109375" style="2" bestFit="1" customWidth="1"/>
    <col min="13845" max="13845" width="11.5703125" style="2" bestFit="1" customWidth="1"/>
    <col min="13846" max="13846" width="11.85546875" style="2" bestFit="1" customWidth="1"/>
    <col min="13847" max="14087" width="9.140625" style="2"/>
    <col min="14088" max="14088" width="4.5703125" style="2" customWidth="1"/>
    <col min="14089" max="14089" width="36.140625" style="2" customWidth="1"/>
    <col min="14090" max="14090" width="12.28515625" style="2" customWidth="1"/>
    <col min="14091" max="14091" width="14.5703125" style="2" customWidth="1"/>
    <col min="14092" max="14092" width="19.28515625" style="2" customWidth="1"/>
    <col min="14093" max="14093" width="11.7109375" style="2" customWidth="1"/>
    <col min="14094" max="14094" width="8.7109375" style="2" customWidth="1"/>
    <col min="14095" max="14095" width="11.7109375" style="2" customWidth="1"/>
    <col min="14096" max="14096" width="16.5703125" style="2" customWidth="1"/>
    <col min="14097" max="14097" width="11.42578125" style="2" customWidth="1"/>
    <col min="14098" max="14098" width="5.85546875" style="2" customWidth="1"/>
    <col min="14099" max="14099" width="12.5703125" style="2" customWidth="1"/>
    <col min="14100" max="14100" width="18.7109375" style="2" bestFit="1" customWidth="1"/>
    <col min="14101" max="14101" width="11.5703125" style="2" bestFit="1" customWidth="1"/>
    <col min="14102" max="14102" width="11.85546875" style="2" bestFit="1" customWidth="1"/>
    <col min="14103" max="14343" width="9.140625" style="2"/>
    <col min="14344" max="14344" width="4.5703125" style="2" customWidth="1"/>
    <col min="14345" max="14345" width="36.140625" style="2" customWidth="1"/>
    <col min="14346" max="14346" width="12.28515625" style="2" customWidth="1"/>
    <col min="14347" max="14347" width="14.5703125" style="2" customWidth="1"/>
    <col min="14348" max="14348" width="19.28515625" style="2" customWidth="1"/>
    <col min="14349" max="14349" width="11.7109375" style="2" customWidth="1"/>
    <col min="14350" max="14350" width="8.7109375" style="2" customWidth="1"/>
    <col min="14351" max="14351" width="11.7109375" style="2" customWidth="1"/>
    <col min="14352" max="14352" width="16.5703125" style="2" customWidth="1"/>
    <col min="14353" max="14353" width="11.42578125" style="2" customWidth="1"/>
    <col min="14354" max="14354" width="5.85546875" style="2" customWidth="1"/>
    <col min="14355" max="14355" width="12.5703125" style="2" customWidth="1"/>
    <col min="14356" max="14356" width="18.7109375" style="2" bestFit="1" customWidth="1"/>
    <col min="14357" max="14357" width="11.5703125" style="2" bestFit="1" customWidth="1"/>
    <col min="14358" max="14358" width="11.85546875" style="2" bestFit="1" customWidth="1"/>
    <col min="14359" max="14599" width="9.140625" style="2"/>
    <col min="14600" max="14600" width="4.5703125" style="2" customWidth="1"/>
    <col min="14601" max="14601" width="36.140625" style="2" customWidth="1"/>
    <col min="14602" max="14602" width="12.28515625" style="2" customWidth="1"/>
    <col min="14603" max="14603" width="14.5703125" style="2" customWidth="1"/>
    <col min="14604" max="14604" width="19.28515625" style="2" customWidth="1"/>
    <col min="14605" max="14605" width="11.7109375" style="2" customWidth="1"/>
    <col min="14606" max="14606" width="8.7109375" style="2" customWidth="1"/>
    <col min="14607" max="14607" width="11.7109375" style="2" customWidth="1"/>
    <col min="14608" max="14608" width="16.5703125" style="2" customWidth="1"/>
    <col min="14609" max="14609" width="11.42578125" style="2" customWidth="1"/>
    <col min="14610" max="14610" width="5.85546875" style="2" customWidth="1"/>
    <col min="14611" max="14611" width="12.5703125" style="2" customWidth="1"/>
    <col min="14612" max="14612" width="18.7109375" style="2" bestFit="1" customWidth="1"/>
    <col min="14613" max="14613" width="11.5703125" style="2" bestFit="1" customWidth="1"/>
    <col min="14614" max="14614" width="11.85546875" style="2" bestFit="1" customWidth="1"/>
    <col min="14615" max="14855" width="9.140625" style="2"/>
    <col min="14856" max="14856" width="4.5703125" style="2" customWidth="1"/>
    <col min="14857" max="14857" width="36.140625" style="2" customWidth="1"/>
    <col min="14858" max="14858" width="12.28515625" style="2" customWidth="1"/>
    <col min="14859" max="14859" width="14.5703125" style="2" customWidth="1"/>
    <col min="14860" max="14860" width="19.28515625" style="2" customWidth="1"/>
    <col min="14861" max="14861" width="11.7109375" style="2" customWidth="1"/>
    <col min="14862" max="14862" width="8.7109375" style="2" customWidth="1"/>
    <col min="14863" max="14863" width="11.7109375" style="2" customWidth="1"/>
    <col min="14864" max="14864" width="16.5703125" style="2" customWidth="1"/>
    <col min="14865" max="14865" width="11.42578125" style="2" customWidth="1"/>
    <col min="14866" max="14866" width="5.85546875" style="2" customWidth="1"/>
    <col min="14867" max="14867" width="12.5703125" style="2" customWidth="1"/>
    <col min="14868" max="14868" width="18.7109375" style="2" bestFit="1" customWidth="1"/>
    <col min="14869" max="14869" width="11.5703125" style="2" bestFit="1" customWidth="1"/>
    <col min="14870" max="14870" width="11.85546875" style="2" bestFit="1" customWidth="1"/>
    <col min="14871" max="15111" width="9.140625" style="2"/>
    <col min="15112" max="15112" width="4.5703125" style="2" customWidth="1"/>
    <col min="15113" max="15113" width="36.140625" style="2" customWidth="1"/>
    <col min="15114" max="15114" width="12.28515625" style="2" customWidth="1"/>
    <col min="15115" max="15115" width="14.5703125" style="2" customWidth="1"/>
    <col min="15116" max="15116" width="19.28515625" style="2" customWidth="1"/>
    <col min="15117" max="15117" width="11.7109375" style="2" customWidth="1"/>
    <col min="15118" max="15118" width="8.7109375" style="2" customWidth="1"/>
    <col min="15119" max="15119" width="11.7109375" style="2" customWidth="1"/>
    <col min="15120" max="15120" width="16.5703125" style="2" customWidth="1"/>
    <col min="15121" max="15121" width="11.42578125" style="2" customWidth="1"/>
    <col min="15122" max="15122" width="5.85546875" style="2" customWidth="1"/>
    <col min="15123" max="15123" width="12.5703125" style="2" customWidth="1"/>
    <col min="15124" max="15124" width="18.7109375" style="2" bestFit="1" customWidth="1"/>
    <col min="15125" max="15125" width="11.5703125" style="2" bestFit="1" customWidth="1"/>
    <col min="15126" max="15126" width="11.85546875" style="2" bestFit="1" customWidth="1"/>
    <col min="15127" max="15367" width="9.140625" style="2"/>
    <col min="15368" max="15368" width="4.5703125" style="2" customWidth="1"/>
    <col min="15369" max="15369" width="36.140625" style="2" customWidth="1"/>
    <col min="15370" max="15370" width="12.28515625" style="2" customWidth="1"/>
    <col min="15371" max="15371" width="14.5703125" style="2" customWidth="1"/>
    <col min="15372" max="15372" width="19.28515625" style="2" customWidth="1"/>
    <col min="15373" max="15373" width="11.7109375" style="2" customWidth="1"/>
    <col min="15374" max="15374" width="8.7109375" style="2" customWidth="1"/>
    <col min="15375" max="15375" width="11.7109375" style="2" customWidth="1"/>
    <col min="15376" max="15376" width="16.5703125" style="2" customWidth="1"/>
    <col min="15377" max="15377" width="11.42578125" style="2" customWidth="1"/>
    <col min="15378" max="15378" width="5.85546875" style="2" customWidth="1"/>
    <col min="15379" max="15379" width="12.5703125" style="2" customWidth="1"/>
    <col min="15380" max="15380" width="18.7109375" style="2" bestFit="1" customWidth="1"/>
    <col min="15381" max="15381" width="11.5703125" style="2" bestFit="1" customWidth="1"/>
    <col min="15382" max="15382" width="11.85546875" style="2" bestFit="1" customWidth="1"/>
    <col min="15383" max="15623" width="9.140625" style="2"/>
    <col min="15624" max="15624" width="4.5703125" style="2" customWidth="1"/>
    <col min="15625" max="15625" width="36.140625" style="2" customWidth="1"/>
    <col min="15626" max="15626" width="12.28515625" style="2" customWidth="1"/>
    <col min="15627" max="15627" width="14.5703125" style="2" customWidth="1"/>
    <col min="15628" max="15628" width="19.28515625" style="2" customWidth="1"/>
    <col min="15629" max="15629" width="11.7109375" style="2" customWidth="1"/>
    <col min="15630" max="15630" width="8.7109375" style="2" customWidth="1"/>
    <col min="15631" max="15631" width="11.7109375" style="2" customWidth="1"/>
    <col min="15632" max="15632" width="16.5703125" style="2" customWidth="1"/>
    <col min="15633" max="15633" width="11.42578125" style="2" customWidth="1"/>
    <col min="15634" max="15634" width="5.85546875" style="2" customWidth="1"/>
    <col min="15635" max="15635" width="12.5703125" style="2" customWidth="1"/>
    <col min="15636" max="15636" width="18.7109375" style="2" bestFit="1" customWidth="1"/>
    <col min="15637" max="15637" width="11.5703125" style="2" bestFit="1" customWidth="1"/>
    <col min="15638" max="15638" width="11.85546875" style="2" bestFit="1" customWidth="1"/>
    <col min="15639" max="15879" width="9.140625" style="2"/>
    <col min="15880" max="15880" width="4.5703125" style="2" customWidth="1"/>
    <col min="15881" max="15881" width="36.140625" style="2" customWidth="1"/>
    <col min="15882" max="15882" width="12.28515625" style="2" customWidth="1"/>
    <col min="15883" max="15883" width="14.5703125" style="2" customWidth="1"/>
    <col min="15884" max="15884" width="19.28515625" style="2" customWidth="1"/>
    <col min="15885" max="15885" width="11.7109375" style="2" customWidth="1"/>
    <col min="15886" max="15886" width="8.7109375" style="2" customWidth="1"/>
    <col min="15887" max="15887" width="11.7109375" style="2" customWidth="1"/>
    <col min="15888" max="15888" width="16.5703125" style="2" customWidth="1"/>
    <col min="15889" max="15889" width="11.42578125" style="2" customWidth="1"/>
    <col min="15890" max="15890" width="5.85546875" style="2" customWidth="1"/>
    <col min="15891" max="15891" width="12.5703125" style="2" customWidth="1"/>
    <col min="15892" max="15892" width="18.7109375" style="2" bestFit="1" customWidth="1"/>
    <col min="15893" max="15893" width="11.5703125" style="2" bestFit="1" customWidth="1"/>
    <col min="15894" max="15894" width="11.85546875" style="2" bestFit="1" customWidth="1"/>
    <col min="15895" max="16135" width="9.140625" style="2"/>
    <col min="16136" max="16136" width="4.5703125" style="2" customWidth="1"/>
    <col min="16137" max="16137" width="36.140625" style="2" customWidth="1"/>
    <col min="16138" max="16138" width="12.28515625" style="2" customWidth="1"/>
    <col min="16139" max="16139" width="14.5703125" style="2" customWidth="1"/>
    <col min="16140" max="16140" width="19.28515625" style="2" customWidth="1"/>
    <col min="16141" max="16141" width="11.7109375" style="2" customWidth="1"/>
    <col min="16142" max="16142" width="8.7109375" style="2" customWidth="1"/>
    <col min="16143" max="16143" width="11.7109375" style="2" customWidth="1"/>
    <col min="16144" max="16144" width="16.5703125" style="2" customWidth="1"/>
    <col min="16145" max="16145" width="11.42578125" style="2" customWidth="1"/>
    <col min="16146" max="16146" width="5.85546875" style="2" customWidth="1"/>
    <col min="16147" max="16147" width="12.5703125" style="2" customWidth="1"/>
    <col min="16148" max="16148" width="18.7109375" style="2" bestFit="1" customWidth="1"/>
    <col min="16149" max="16149" width="11.5703125" style="2" bestFit="1" customWidth="1"/>
    <col min="16150" max="16150" width="11.85546875" style="2" bestFit="1" customWidth="1"/>
    <col min="16151" max="16384" width="9.140625" style="2"/>
  </cols>
  <sheetData>
    <row r="1" spans="1:22" ht="25.5" customHeight="1">
      <c r="A1" s="487" t="s">
        <v>648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</row>
    <row r="2" spans="1:22" ht="27" customHeight="1">
      <c r="A2" s="481" t="s">
        <v>0</v>
      </c>
      <c r="B2" s="481" t="s">
        <v>7</v>
      </c>
      <c r="C2" s="481" t="s">
        <v>9</v>
      </c>
      <c r="D2" s="481" t="s">
        <v>8</v>
      </c>
      <c r="E2" s="479" t="s">
        <v>178</v>
      </c>
      <c r="F2" s="516"/>
      <c r="G2" s="480"/>
      <c r="H2" s="479" t="s">
        <v>179</v>
      </c>
      <c r="I2" s="516"/>
      <c r="J2" s="480"/>
      <c r="K2" s="479" t="s">
        <v>180</v>
      </c>
      <c r="L2" s="516"/>
      <c r="M2" s="480"/>
      <c r="N2" s="481" t="s">
        <v>124</v>
      </c>
      <c r="O2" s="5"/>
      <c r="P2" s="5"/>
      <c r="Q2" s="5"/>
      <c r="R2" s="3"/>
      <c r="S2" s="3"/>
      <c r="T2" s="3"/>
      <c r="U2" s="3"/>
    </row>
    <row r="3" spans="1:22" s="1" customFormat="1" ht="20.25" customHeight="1">
      <c r="A3" s="482"/>
      <c r="B3" s="482"/>
      <c r="C3" s="482"/>
      <c r="D3" s="482"/>
      <c r="E3" s="518" t="s">
        <v>992</v>
      </c>
      <c r="F3" s="80" t="s">
        <v>181</v>
      </c>
      <c r="G3" s="80" t="s">
        <v>182</v>
      </c>
      <c r="H3" s="518" t="s">
        <v>992</v>
      </c>
      <c r="I3" s="80" t="s">
        <v>181</v>
      </c>
      <c r="J3" s="80" t="s">
        <v>182</v>
      </c>
      <c r="K3" s="518" t="s">
        <v>992</v>
      </c>
      <c r="L3" s="80" t="s">
        <v>181</v>
      </c>
      <c r="M3" s="80" t="s">
        <v>182</v>
      </c>
      <c r="N3" s="482"/>
      <c r="O3" s="38"/>
      <c r="P3" s="38"/>
      <c r="Q3" s="38"/>
      <c r="R3" s="38"/>
      <c r="S3" s="4"/>
      <c r="T3" s="4"/>
      <c r="U3" s="4"/>
    </row>
    <row r="4" spans="1:22" s="1" customFormat="1" ht="18" customHeight="1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/>
      <c r="G4" s="23">
        <v>6</v>
      </c>
      <c r="H4" s="23">
        <v>7</v>
      </c>
      <c r="I4" s="23"/>
      <c r="J4" s="23">
        <v>8</v>
      </c>
      <c r="K4" s="23">
        <v>9</v>
      </c>
      <c r="L4" s="23"/>
      <c r="M4" s="23">
        <v>10</v>
      </c>
      <c r="N4" s="23">
        <v>11</v>
      </c>
      <c r="O4" s="38"/>
      <c r="P4" s="38"/>
      <c r="Q4" s="38"/>
      <c r="R4" s="38"/>
      <c r="S4" s="4"/>
      <c r="T4" s="4"/>
      <c r="U4" s="4"/>
    </row>
    <row r="5" spans="1:22" s="24" customFormat="1" ht="60">
      <c r="A5" s="45">
        <v>1</v>
      </c>
      <c r="B5" s="235" t="s">
        <v>976</v>
      </c>
      <c r="C5" s="45" t="s">
        <v>15</v>
      </c>
      <c r="D5" s="40">
        <v>61</v>
      </c>
      <c r="E5" s="40">
        <v>0</v>
      </c>
      <c r="F5" s="40"/>
      <c r="G5" s="40">
        <f>D5*F5</f>
        <v>0</v>
      </c>
      <c r="H5" s="40">
        <v>13.800000000000002</v>
      </c>
      <c r="I5" s="40"/>
      <c r="J5" s="40">
        <f>D5*I5</f>
        <v>0</v>
      </c>
      <c r="K5" s="40">
        <v>7.5860000000000003</v>
      </c>
      <c r="L5" s="40"/>
      <c r="M5" s="40">
        <f>D5*L5</f>
        <v>0</v>
      </c>
      <c r="N5" s="40">
        <f>G5+J5+M5</f>
        <v>0</v>
      </c>
      <c r="O5" s="32"/>
      <c r="P5" s="33"/>
      <c r="Q5" s="25"/>
      <c r="R5" s="27"/>
      <c r="S5" s="27"/>
      <c r="T5" s="27"/>
      <c r="U5" s="27"/>
      <c r="V5" s="34"/>
    </row>
    <row r="6" spans="1:22" s="37" customFormat="1" ht="60">
      <c r="A6" s="45">
        <v>2</v>
      </c>
      <c r="B6" s="235" t="s">
        <v>977</v>
      </c>
      <c r="C6" s="45" t="s">
        <v>15</v>
      </c>
      <c r="D6" s="40">
        <v>78</v>
      </c>
      <c r="E6" s="40">
        <v>0</v>
      </c>
      <c r="F6" s="40"/>
      <c r="G6" s="40">
        <f>D6*F6</f>
        <v>0</v>
      </c>
      <c r="H6" s="40">
        <v>17.913</v>
      </c>
      <c r="I6" s="40"/>
      <c r="J6" s="40">
        <f>D6*I6</f>
        <v>0</v>
      </c>
      <c r="K6" s="40">
        <v>25.706250000000001</v>
      </c>
      <c r="L6" s="40"/>
      <c r="M6" s="40">
        <f>D6*L6</f>
        <v>0</v>
      </c>
      <c r="N6" s="40">
        <f>G6+J6+M6</f>
        <v>0</v>
      </c>
      <c r="O6" s="36"/>
      <c r="P6" s="25"/>
      <c r="Q6" s="25"/>
      <c r="R6" s="25"/>
      <c r="S6" s="25"/>
    </row>
    <row r="7" spans="1:22" s="183" customFormat="1" ht="18">
      <c r="A7" s="179"/>
      <c r="B7" s="179" t="s">
        <v>124</v>
      </c>
      <c r="C7" s="179"/>
      <c r="D7" s="179"/>
      <c r="E7" s="180"/>
      <c r="F7" s="180"/>
      <c r="G7" s="181"/>
      <c r="H7" s="181"/>
      <c r="I7" s="181"/>
      <c r="J7" s="181"/>
      <c r="K7" s="181"/>
      <c r="L7" s="181"/>
      <c r="M7" s="181"/>
      <c r="N7" s="182">
        <f>N5+N6</f>
        <v>0</v>
      </c>
    </row>
    <row r="8" spans="1:22" s="88" customFormat="1" ht="18">
      <c r="A8" s="86"/>
      <c r="B8" s="86" t="s">
        <v>133</v>
      </c>
      <c r="C8" s="137">
        <v>0.1</v>
      </c>
      <c r="D8" s="86"/>
      <c r="E8" s="143"/>
      <c r="F8" s="143"/>
      <c r="G8" s="40"/>
      <c r="H8" s="143"/>
      <c r="I8" s="143"/>
      <c r="J8" s="40"/>
      <c r="K8" s="143"/>
      <c r="L8" s="143"/>
      <c r="M8" s="40"/>
      <c r="N8" s="87">
        <f>N7*C8</f>
        <v>0</v>
      </c>
    </row>
    <row r="9" spans="1:22" s="88" customFormat="1" ht="18">
      <c r="A9" s="86"/>
      <c r="B9" s="86" t="s">
        <v>124</v>
      </c>
      <c r="C9" s="86"/>
      <c r="D9" s="86"/>
      <c r="E9" s="143"/>
      <c r="F9" s="143"/>
      <c r="G9" s="40"/>
      <c r="H9" s="143"/>
      <c r="I9" s="143"/>
      <c r="J9" s="40"/>
      <c r="K9" s="143"/>
      <c r="L9" s="143"/>
      <c r="M9" s="40"/>
      <c r="N9" s="87">
        <f>N7+N8</f>
        <v>0</v>
      </c>
    </row>
    <row r="10" spans="1:22" s="88" customFormat="1" ht="18">
      <c r="A10" s="86"/>
      <c r="B10" s="86" t="s">
        <v>134</v>
      </c>
      <c r="C10" s="137">
        <v>0.08</v>
      </c>
      <c r="D10" s="86"/>
      <c r="E10" s="143"/>
      <c r="F10" s="143"/>
      <c r="G10" s="40"/>
      <c r="H10" s="143"/>
      <c r="I10" s="143"/>
      <c r="J10" s="40"/>
      <c r="K10" s="143"/>
      <c r="L10" s="143"/>
      <c r="M10" s="40"/>
      <c r="N10" s="87">
        <f>N9*C10</f>
        <v>0</v>
      </c>
    </row>
    <row r="11" spans="1:22" s="172" customFormat="1" ht="18">
      <c r="A11" s="170"/>
      <c r="B11" s="170" t="s">
        <v>176</v>
      </c>
      <c r="C11" s="170"/>
      <c r="D11" s="170"/>
      <c r="E11" s="177"/>
      <c r="F11" s="177"/>
      <c r="G11" s="178"/>
      <c r="H11" s="177"/>
      <c r="I11" s="177"/>
      <c r="J11" s="178"/>
      <c r="K11" s="177"/>
      <c r="L11" s="177"/>
      <c r="M11" s="178"/>
      <c r="N11" s="171">
        <f>N10+N9</f>
        <v>0</v>
      </c>
    </row>
    <row r="12" spans="1:22">
      <c r="D12"/>
      <c r="E12"/>
      <c r="F12"/>
      <c r="G12"/>
      <c r="H12"/>
      <c r="I12"/>
      <c r="J12"/>
      <c r="K12"/>
      <c r="L12"/>
      <c r="M12"/>
      <c r="N12"/>
    </row>
    <row r="13" spans="1:22">
      <c r="D13"/>
      <c r="E13"/>
      <c r="F13"/>
      <c r="G13"/>
      <c r="H13"/>
      <c r="I13"/>
      <c r="J13"/>
      <c r="K13"/>
      <c r="L13"/>
      <c r="M13"/>
      <c r="N13"/>
    </row>
    <row r="14" spans="1:22">
      <c r="D14"/>
      <c r="E14"/>
      <c r="F14"/>
      <c r="G14"/>
      <c r="H14"/>
      <c r="I14"/>
      <c r="J14"/>
      <c r="K14"/>
      <c r="L14"/>
      <c r="M14"/>
      <c r="N14"/>
    </row>
    <row r="15" spans="1:22">
      <c r="D15"/>
      <c r="E15"/>
      <c r="F15"/>
      <c r="G15"/>
      <c r="H15"/>
      <c r="I15"/>
      <c r="J15"/>
      <c r="K15"/>
      <c r="L15"/>
      <c r="M15"/>
      <c r="N15"/>
    </row>
    <row r="16" spans="1:22">
      <c r="D16"/>
      <c r="E16"/>
      <c r="F16"/>
      <c r="G16"/>
      <c r="H16"/>
      <c r="I16"/>
      <c r="J16"/>
      <c r="K16"/>
      <c r="L16"/>
      <c r="M16"/>
      <c r="N16"/>
    </row>
    <row r="17" spans="4:14">
      <c r="D17"/>
      <c r="E17"/>
      <c r="F17"/>
      <c r="G17"/>
      <c r="H17"/>
      <c r="I17"/>
      <c r="J17"/>
      <c r="K17"/>
      <c r="L17"/>
      <c r="M17"/>
      <c r="N17"/>
    </row>
    <row r="18" spans="4:14">
      <c r="D18"/>
      <c r="E18"/>
      <c r="F18"/>
      <c r="G18"/>
      <c r="H18"/>
      <c r="I18"/>
      <c r="J18"/>
      <c r="K18"/>
      <c r="L18"/>
      <c r="M18"/>
      <c r="N18"/>
    </row>
    <row r="19" spans="4:14">
      <c r="D19"/>
      <c r="E19"/>
      <c r="F19"/>
      <c r="G19"/>
      <c r="H19"/>
      <c r="I19"/>
      <c r="J19"/>
      <c r="K19"/>
      <c r="L19"/>
      <c r="M19"/>
      <c r="N19"/>
    </row>
    <row r="20" spans="4:14">
      <c r="D20"/>
      <c r="E20"/>
      <c r="F20"/>
      <c r="G20"/>
      <c r="H20"/>
      <c r="I20"/>
      <c r="J20"/>
      <c r="K20"/>
      <c r="L20"/>
      <c r="M20"/>
      <c r="N20"/>
    </row>
    <row r="21" spans="4:14">
      <c r="D21"/>
      <c r="E21"/>
      <c r="F21"/>
      <c r="G21"/>
      <c r="H21"/>
      <c r="I21"/>
      <c r="J21"/>
      <c r="K21"/>
      <c r="L21"/>
      <c r="M21"/>
      <c r="N21"/>
    </row>
    <row r="22" spans="4:14">
      <c r="D22"/>
      <c r="E22"/>
      <c r="F22"/>
      <c r="G22"/>
      <c r="H22"/>
      <c r="I22"/>
      <c r="J22"/>
      <c r="K22"/>
      <c r="L22"/>
      <c r="M22"/>
      <c r="N22"/>
    </row>
    <row r="23" spans="4:14">
      <c r="D23"/>
      <c r="E23"/>
      <c r="F23"/>
      <c r="G23"/>
      <c r="H23"/>
      <c r="I23"/>
      <c r="J23"/>
      <c r="K23"/>
      <c r="L23"/>
      <c r="M23"/>
      <c r="N23"/>
    </row>
    <row r="24" spans="4:14">
      <c r="D24"/>
      <c r="E24"/>
      <c r="F24"/>
      <c r="G24"/>
      <c r="H24"/>
      <c r="I24"/>
      <c r="J24"/>
      <c r="K24"/>
      <c r="L24"/>
      <c r="M24"/>
      <c r="N24"/>
    </row>
    <row r="25" spans="4:14">
      <c r="D25"/>
      <c r="E25"/>
      <c r="F25"/>
      <c r="G25"/>
      <c r="H25"/>
      <c r="I25"/>
      <c r="J25"/>
      <c r="K25"/>
      <c r="L25"/>
      <c r="M25"/>
      <c r="N25"/>
    </row>
    <row r="26" spans="4:14">
      <c r="D26"/>
      <c r="E26"/>
      <c r="F26"/>
      <c r="G26"/>
      <c r="H26"/>
      <c r="I26"/>
      <c r="J26"/>
      <c r="K26"/>
      <c r="L26"/>
      <c r="M26"/>
      <c r="N26"/>
    </row>
    <row r="27" spans="4:14">
      <c r="D27"/>
      <c r="E27"/>
      <c r="F27"/>
      <c r="G27"/>
      <c r="H27"/>
      <c r="I27"/>
      <c r="J27"/>
      <c r="K27"/>
      <c r="L27"/>
      <c r="M27"/>
      <c r="N27"/>
    </row>
    <row r="28" spans="4:14">
      <c r="D28"/>
      <c r="E28"/>
      <c r="F28"/>
      <c r="G28"/>
      <c r="H28"/>
      <c r="I28"/>
      <c r="J28"/>
      <c r="K28"/>
      <c r="L28"/>
      <c r="M28"/>
      <c r="N28"/>
    </row>
    <row r="29" spans="4:14">
      <c r="D29"/>
      <c r="E29"/>
      <c r="F29"/>
      <c r="G29"/>
      <c r="H29"/>
      <c r="I29"/>
      <c r="J29"/>
      <c r="K29"/>
      <c r="L29"/>
      <c r="M29"/>
      <c r="N29"/>
    </row>
    <row r="30" spans="4:14">
      <c r="D30"/>
      <c r="E30"/>
      <c r="F30"/>
      <c r="G30"/>
      <c r="H30"/>
      <c r="I30"/>
      <c r="J30"/>
      <c r="K30"/>
      <c r="L30"/>
      <c r="M30"/>
      <c r="N30"/>
    </row>
    <row r="31" spans="4:14">
      <c r="D31"/>
      <c r="E31"/>
      <c r="F31"/>
      <c r="G31"/>
      <c r="H31"/>
      <c r="I31"/>
      <c r="J31"/>
      <c r="K31"/>
      <c r="L31"/>
      <c r="M31"/>
      <c r="N31"/>
    </row>
    <row r="32" spans="4:14">
      <c r="D32"/>
      <c r="E32"/>
      <c r="F32"/>
      <c r="G32"/>
      <c r="H32"/>
      <c r="I32"/>
      <c r="J32"/>
      <c r="K32"/>
      <c r="L32"/>
      <c r="M32"/>
      <c r="N32"/>
    </row>
    <row r="33" spans="4:14">
      <c r="D33"/>
      <c r="E33"/>
      <c r="F33"/>
      <c r="G33"/>
      <c r="H33"/>
      <c r="I33"/>
      <c r="J33"/>
      <c r="K33"/>
      <c r="L33"/>
      <c r="M33"/>
      <c r="N33"/>
    </row>
    <row r="34" spans="4:14">
      <c r="D34"/>
      <c r="E34"/>
      <c r="F34"/>
      <c r="G34"/>
      <c r="H34"/>
      <c r="I34"/>
      <c r="J34"/>
      <c r="K34"/>
      <c r="L34"/>
      <c r="M34"/>
      <c r="N34"/>
    </row>
    <row r="35" spans="4:14">
      <c r="D35"/>
      <c r="E35"/>
      <c r="F35"/>
      <c r="G35"/>
      <c r="H35"/>
      <c r="I35"/>
      <c r="J35"/>
      <c r="K35"/>
      <c r="L35"/>
      <c r="M35"/>
      <c r="N35"/>
    </row>
    <row r="36" spans="4:14">
      <c r="D36"/>
      <c r="E36"/>
      <c r="F36"/>
      <c r="G36"/>
      <c r="H36"/>
      <c r="I36"/>
      <c r="J36"/>
      <c r="K36"/>
      <c r="L36"/>
      <c r="M36"/>
      <c r="N36"/>
    </row>
    <row r="37" spans="4:14">
      <c r="D37"/>
      <c r="E37"/>
      <c r="F37"/>
      <c r="G37"/>
      <c r="H37"/>
      <c r="I37"/>
      <c r="J37"/>
      <c r="K37"/>
      <c r="L37"/>
      <c r="M37"/>
      <c r="N37"/>
    </row>
    <row r="38" spans="4:14">
      <c r="D38"/>
      <c r="E38"/>
      <c r="F38"/>
      <c r="G38"/>
      <c r="H38"/>
      <c r="I38"/>
      <c r="J38"/>
      <c r="K38"/>
      <c r="L38"/>
      <c r="M38"/>
      <c r="N38"/>
    </row>
    <row r="39" spans="4:14">
      <c r="D39"/>
      <c r="E39"/>
      <c r="F39"/>
      <c r="G39"/>
      <c r="H39"/>
      <c r="I39"/>
      <c r="J39"/>
      <c r="K39"/>
      <c r="L39"/>
      <c r="M39"/>
      <c r="N39"/>
    </row>
    <row r="40" spans="4:14">
      <c r="D40"/>
      <c r="E40"/>
      <c r="F40"/>
      <c r="G40"/>
      <c r="H40"/>
      <c r="I40"/>
      <c r="J40"/>
      <c r="K40"/>
      <c r="L40"/>
      <c r="M40"/>
      <c r="N40"/>
    </row>
    <row r="41" spans="4:14">
      <c r="D41"/>
      <c r="E41"/>
      <c r="F41"/>
      <c r="G41"/>
      <c r="H41"/>
      <c r="I41"/>
      <c r="J41"/>
      <c r="K41"/>
      <c r="L41"/>
      <c r="M41"/>
      <c r="N41"/>
    </row>
    <row r="42" spans="4:14">
      <c r="D42"/>
      <c r="E42"/>
      <c r="F42"/>
      <c r="G42"/>
      <c r="H42"/>
      <c r="I42"/>
      <c r="J42"/>
      <c r="K42"/>
      <c r="L42"/>
      <c r="M42"/>
      <c r="N42"/>
    </row>
    <row r="43" spans="4:14">
      <c r="D43"/>
      <c r="E43"/>
      <c r="F43"/>
      <c r="G43"/>
      <c r="H43"/>
      <c r="I43"/>
      <c r="J43"/>
      <c r="K43"/>
      <c r="L43"/>
      <c r="M43"/>
      <c r="N43"/>
    </row>
    <row r="44" spans="4:14">
      <c r="D44"/>
      <c r="E44"/>
      <c r="F44"/>
      <c r="G44"/>
      <c r="H44"/>
      <c r="I44"/>
      <c r="J44"/>
      <c r="K44"/>
      <c r="L44"/>
      <c r="M44"/>
      <c r="N44"/>
    </row>
    <row r="45" spans="4:14">
      <c r="D45"/>
      <c r="E45"/>
      <c r="F45"/>
      <c r="G45"/>
      <c r="H45"/>
      <c r="I45"/>
      <c r="J45"/>
      <c r="K45"/>
      <c r="L45"/>
      <c r="M45"/>
      <c r="N45"/>
    </row>
    <row r="46" spans="4:14">
      <c r="D46"/>
      <c r="E46"/>
      <c r="F46"/>
      <c r="G46"/>
      <c r="H46"/>
      <c r="I46"/>
      <c r="J46"/>
      <c r="K46"/>
      <c r="L46"/>
      <c r="M46"/>
      <c r="N46"/>
    </row>
    <row r="47" spans="4:14">
      <c r="D47"/>
      <c r="E47"/>
      <c r="F47"/>
      <c r="G47"/>
      <c r="H47"/>
      <c r="I47"/>
      <c r="J47"/>
      <c r="K47"/>
      <c r="L47"/>
      <c r="M47"/>
      <c r="N47"/>
    </row>
    <row r="48" spans="4:14">
      <c r="D48"/>
      <c r="E48"/>
      <c r="F48"/>
      <c r="G48"/>
      <c r="H48"/>
      <c r="I48"/>
      <c r="J48"/>
      <c r="K48"/>
      <c r="L48"/>
      <c r="M48"/>
      <c r="N48"/>
    </row>
    <row r="49" spans="4:14">
      <c r="D49"/>
      <c r="E49"/>
      <c r="F49"/>
      <c r="G49"/>
      <c r="H49"/>
      <c r="I49"/>
      <c r="J49"/>
      <c r="K49"/>
      <c r="L49"/>
      <c r="M49"/>
      <c r="N49"/>
    </row>
    <row r="50" spans="4:14">
      <c r="D50"/>
      <c r="E50"/>
      <c r="F50"/>
      <c r="G50"/>
      <c r="H50"/>
      <c r="I50"/>
      <c r="J50"/>
      <c r="K50"/>
      <c r="L50"/>
      <c r="M50"/>
      <c r="N50"/>
    </row>
    <row r="51" spans="4:14">
      <c r="D51"/>
      <c r="E51"/>
      <c r="F51"/>
      <c r="G51"/>
      <c r="H51"/>
      <c r="I51"/>
      <c r="J51"/>
      <c r="K51"/>
      <c r="L51"/>
      <c r="M51"/>
      <c r="N51"/>
    </row>
    <row r="52" spans="4:14">
      <c r="D52"/>
      <c r="E52"/>
      <c r="F52"/>
      <c r="G52"/>
      <c r="H52"/>
      <c r="I52"/>
      <c r="J52"/>
      <c r="K52"/>
      <c r="L52"/>
      <c r="M52"/>
      <c r="N52"/>
    </row>
    <row r="53" spans="4:14">
      <c r="D53"/>
      <c r="E53"/>
      <c r="F53"/>
      <c r="G53"/>
      <c r="H53"/>
      <c r="I53"/>
      <c r="J53"/>
      <c r="K53"/>
      <c r="L53"/>
      <c r="M53"/>
      <c r="N53"/>
    </row>
    <row r="54" spans="4:14">
      <c r="D54"/>
      <c r="E54"/>
      <c r="F54"/>
      <c r="G54"/>
      <c r="H54"/>
      <c r="I54"/>
      <c r="J54"/>
      <c r="K54"/>
      <c r="L54"/>
      <c r="M54"/>
      <c r="N54"/>
    </row>
    <row r="55" spans="4:14">
      <c r="D55"/>
      <c r="E55"/>
      <c r="F55"/>
      <c r="G55"/>
      <c r="H55"/>
      <c r="I55"/>
      <c r="J55"/>
      <c r="K55"/>
      <c r="L55"/>
      <c r="M55"/>
      <c r="N55"/>
    </row>
    <row r="56" spans="4:14">
      <c r="D56"/>
      <c r="E56"/>
      <c r="F56"/>
      <c r="G56"/>
      <c r="H56"/>
      <c r="I56"/>
      <c r="J56"/>
      <c r="K56"/>
      <c r="L56"/>
      <c r="M56"/>
      <c r="N56"/>
    </row>
    <row r="57" spans="4:14">
      <c r="D57"/>
      <c r="E57"/>
      <c r="F57"/>
      <c r="G57"/>
      <c r="H57"/>
      <c r="I57"/>
      <c r="J57"/>
      <c r="K57"/>
      <c r="L57"/>
      <c r="M57"/>
      <c r="N57"/>
    </row>
    <row r="58" spans="4:14">
      <c r="D58"/>
      <c r="E58"/>
      <c r="F58"/>
      <c r="G58"/>
      <c r="H58"/>
      <c r="I58"/>
      <c r="J58"/>
      <c r="K58"/>
      <c r="L58"/>
      <c r="M58"/>
      <c r="N58"/>
    </row>
    <row r="59" spans="4:14">
      <c r="D59"/>
      <c r="E59"/>
      <c r="F59"/>
      <c r="G59"/>
      <c r="H59"/>
      <c r="I59"/>
      <c r="J59"/>
      <c r="K59"/>
      <c r="L59"/>
      <c r="M59"/>
      <c r="N59"/>
    </row>
    <row r="60" spans="4:14">
      <c r="D60"/>
      <c r="E60"/>
      <c r="F60"/>
      <c r="G60"/>
      <c r="H60"/>
      <c r="I60"/>
      <c r="J60"/>
      <c r="K60"/>
      <c r="L60"/>
      <c r="M60"/>
      <c r="N60"/>
    </row>
    <row r="61" spans="4:14">
      <c r="D61"/>
      <c r="E61"/>
      <c r="F61"/>
      <c r="G61"/>
      <c r="H61"/>
      <c r="I61"/>
      <c r="J61"/>
      <c r="K61"/>
      <c r="L61"/>
      <c r="M61"/>
      <c r="N61"/>
    </row>
    <row r="62" spans="4:14">
      <c r="D62"/>
      <c r="E62"/>
      <c r="F62"/>
      <c r="G62"/>
      <c r="H62"/>
      <c r="I62"/>
      <c r="J62"/>
      <c r="K62"/>
      <c r="L62"/>
      <c r="M62"/>
      <c r="N62"/>
    </row>
    <row r="63" spans="4:14">
      <c r="D63"/>
      <c r="E63"/>
      <c r="F63"/>
      <c r="G63"/>
      <c r="H63"/>
      <c r="I63"/>
      <c r="J63"/>
      <c r="K63"/>
      <c r="L63"/>
      <c r="M63"/>
      <c r="N63"/>
    </row>
    <row r="64" spans="4:14">
      <c r="D64"/>
      <c r="E64"/>
      <c r="F64"/>
      <c r="G64"/>
      <c r="H64"/>
      <c r="I64"/>
      <c r="J64"/>
      <c r="K64"/>
      <c r="L64"/>
      <c r="M64"/>
      <c r="N64"/>
    </row>
    <row r="65" spans="4:14">
      <c r="D65"/>
      <c r="E65"/>
      <c r="F65"/>
      <c r="G65"/>
      <c r="H65"/>
      <c r="I65"/>
      <c r="J65"/>
      <c r="K65"/>
      <c r="L65"/>
      <c r="M65"/>
      <c r="N65"/>
    </row>
    <row r="66" spans="4:14">
      <c r="D66"/>
      <c r="E66"/>
      <c r="F66"/>
      <c r="G66"/>
      <c r="H66"/>
      <c r="I66"/>
      <c r="J66"/>
      <c r="K66"/>
      <c r="L66"/>
      <c r="M66"/>
      <c r="N66"/>
    </row>
    <row r="67" spans="4:14">
      <c r="D67"/>
      <c r="E67"/>
      <c r="F67"/>
      <c r="G67"/>
      <c r="H67"/>
      <c r="I67"/>
      <c r="J67"/>
      <c r="K67"/>
      <c r="L67"/>
      <c r="M67"/>
      <c r="N67"/>
    </row>
    <row r="68" spans="4:14">
      <c r="D68"/>
      <c r="E68"/>
      <c r="F68"/>
      <c r="G68"/>
      <c r="H68"/>
      <c r="I68"/>
      <c r="J68"/>
      <c r="K68"/>
      <c r="L68"/>
      <c r="M68"/>
      <c r="N68"/>
    </row>
    <row r="69" spans="4:14">
      <c r="D69"/>
      <c r="E69"/>
      <c r="F69"/>
      <c r="G69"/>
      <c r="H69"/>
      <c r="I69"/>
      <c r="J69"/>
      <c r="K69"/>
      <c r="L69"/>
      <c r="M69"/>
      <c r="N69"/>
    </row>
    <row r="70" spans="4:14">
      <c r="D70"/>
      <c r="E70"/>
      <c r="F70"/>
      <c r="G70"/>
      <c r="H70"/>
      <c r="I70"/>
      <c r="J70"/>
      <c r="K70"/>
      <c r="L70"/>
      <c r="M70"/>
      <c r="N70"/>
    </row>
    <row r="71" spans="4:14">
      <c r="D71"/>
      <c r="E71"/>
      <c r="F71"/>
      <c r="G71"/>
      <c r="H71"/>
      <c r="I71"/>
      <c r="J71"/>
      <c r="K71"/>
      <c r="L71"/>
      <c r="M71"/>
      <c r="N71"/>
    </row>
    <row r="72" spans="4:14">
      <c r="D72"/>
      <c r="E72"/>
      <c r="F72"/>
      <c r="G72"/>
      <c r="H72"/>
      <c r="I72"/>
      <c r="J72"/>
      <c r="K72"/>
      <c r="L72"/>
      <c r="M72"/>
      <c r="N72"/>
    </row>
    <row r="73" spans="4:14">
      <c r="D73"/>
      <c r="E73"/>
      <c r="F73"/>
      <c r="G73"/>
      <c r="H73"/>
      <c r="I73"/>
      <c r="J73"/>
      <c r="K73"/>
      <c r="L73"/>
      <c r="M73"/>
      <c r="N73"/>
    </row>
    <row r="74" spans="4:14">
      <c r="D74"/>
      <c r="E74"/>
      <c r="F74"/>
      <c r="G74"/>
      <c r="H74"/>
      <c r="I74"/>
      <c r="J74"/>
      <c r="K74"/>
      <c r="L74"/>
      <c r="M74"/>
      <c r="N74"/>
    </row>
    <row r="75" spans="4:14">
      <c r="D75"/>
      <c r="E75"/>
      <c r="F75"/>
      <c r="G75"/>
      <c r="H75"/>
      <c r="I75"/>
      <c r="J75"/>
      <c r="K75"/>
      <c r="L75"/>
      <c r="M75"/>
      <c r="N75"/>
    </row>
    <row r="76" spans="4:14">
      <c r="D76"/>
      <c r="E76"/>
      <c r="F76"/>
      <c r="G76"/>
      <c r="H76"/>
      <c r="I76"/>
      <c r="J76"/>
      <c r="K76"/>
      <c r="L76"/>
      <c r="M76"/>
      <c r="N76"/>
    </row>
    <row r="77" spans="4:14">
      <c r="D77"/>
      <c r="E77"/>
      <c r="F77"/>
      <c r="G77"/>
      <c r="H77"/>
      <c r="I77"/>
      <c r="J77"/>
      <c r="K77"/>
      <c r="L77"/>
      <c r="M77"/>
      <c r="N77"/>
    </row>
    <row r="78" spans="4:14">
      <c r="D78"/>
      <c r="E78"/>
      <c r="F78"/>
      <c r="G78"/>
      <c r="H78"/>
      <c r="I78"/>
      <c r="J78"/>
      <c r="K78"/>
      <c r="L78"/>
      <c r="M78"/>
      <c r="N78"/>
    </row>
    <row r="79" spans="4:14">
      <c r="D79"/>
      <c r="E79"/>
      <c r="F79"/>
      <c r="G79"/>
      <c r="H79"/>
      <c r="I79"/>
      <c r="J79"/>
      <c r="K79"/>
      <c r="L79"/>
      <c r="M79"/>
      <c r="N79"/>
    </row>
    <row r="80" spans="4:14">
      <c r="D80"/>
      <c r="E80"/>
      <c r="F80"/>
      <c r="G80"/>
      <c r="H80"/>
      <c r="I80"/>
      <c r="J80"/>
      <c r="K80"/>
      <c r="L80"/>
      <c r="M80"/>
      <c r="N80"/>
    </row>
    <row r="81" spans="4:14">
      <c r="D81"/>
      <c r="E81"/>
      <c r="F81"/>
      <c r="G81"/>
      <c r="H81"/>
      <c r="I81"/>
      <c r="J81"/>
      <c r="K81"/>
      <c r="L81"/>
      <c r="M81"/>
      <c r="N81"/>
    </row>
    <row r="82" spans="4:14">
      <c r="D82"/>
      <c r="E82"/>
      <c r="F82"/>
      <c r="G82"/>
      <c r="H82"/>
      <c r="I82"/>
      <c r="J82"/>
      <c r="K82"/>
      <c r="L82"/>
      <c r="M82"/>
      <c r="N82"/>
    </row>
    <row r="83" spans="4:14">
      <c r="D83"/>
      <c r="E83"/>
      <c r="F83"/>
      <c r="G83"/>
      <c r="H83"/>
      <c r="I83"/>
      <c r="J83"/>
      <c r="K83"/>
      <c r="L83"/>
      <c r="M83"/>
      <c r="N83"/>
    </row>
    <row r="84" spans="4:14">
      <c r="D84"/>
      <c r="E84"/>
      <c r="F84"/>
      <c r="G84"/>
      <c r="H84"/>
      <c r="I84"/>
      <c r="J84"/>
      <c r="K84"/>
      <c r="L84"/>
      <c r="M84"/>
      <c r="N84"/>
    </row>
    <row r="85" spans="4:14">
      <c r="D85"/>
      <c r="E85"/>
      <c r="F85"/>
      <c r="G85"/>
      <c r="H85"/>
      <c r="I85"/>
      <c r="J85"/>
      <c r="K85"/>
      <c r="L85"/>
      <c r="M85"/>
      <c r="N85"/>
    </row>
    <row r="86" spans="4:14">
      <c r="D86"/>
      <c r="E86"/>
      <c r="F86"/>
      <c r="G86"/>
      <c r="H86"/>
      <c r="I86"/>
      <c r="J86"/>
      <c r="K86"/>
      <c r="L86"/>
      <c r="M86"/>
      <c r="N86"/>
    </row>
    <row r="87" spans="4:14">
      <c r="D87"/>
      <c r="E87"/>
      <c r="F87"/>
      <c r="G87"/>
      <c r="H87"/>
      <c r="I87"/>
      <c r="J87"/>
      <c r="K87"/>
      <c r="L87"/>
      <c r="M87"/>
      <c r="N87"/>
    </row>
    <row r="88" spans="4:14">
      <c r="D88"/>
      <c r="E88"/>
      <c r="F88"/>
      <c r="G88"/>
      <c r="H88"/>
      <c r="I88"/>
      <c r="J88"/>
      <c r="K88"/>
      <c r="L88"/>
      <c r="M88"/>
      <c r="N88"/>
    </row>
    <row r="89" spans="4:14">
      <c r="D89"/>
      <c r="E89"/>
      <c r="F89"/>
      <c r="G89"/>
      <c r="H89"/>
      <c r="I89"/>
      <c r="J89"/>
      <c r="K89"/>
      <c r="L89"/>
      <c r="M89"/>
      <c r="N89"/>
    </row>
    <row r="90" spans="4:14">
      <c r="D90"/>
      <c r="E90"/>
      <c r="F90"/>
      <c r="G90"/>
      <c r="H90"/>
      <c r="I90"/>
      <c r="J90"/>
      <c r="K90"/>
      <c r="L90"/>
      <c r="M90"/>
      <c r="N90"/>
    </row>
    <row r="91" spans="4:14">
      <c r="D91"/>
      <c r="E91"/>
      <c r="F91"/>
      <c r="G91"/>
      <c r="H91"/>
      <c r="I91"/>
      <c r="J91"/>
      <c r="K91"/>
      <c r="L91"/>
      <c r="M91"/>
      <c r="N91"/>
    </row>
    <row r="92" spans="4:14">
      <c r="D92"/>
      <c r="E92"/>
      <c r="F92"/>
      <c r="G92"/>
      <c r="H92"/>
      <c r="I92"/>
      <c r="J92"/>
      <c r="K92"/>
      <c r="L92"/>
      <c r="M92"/>
      <c r="N92"/>
    </row>
    <row r="93" spans="4:14">
      <c r="D93"/>
      <c r="E93"/>
      <c r="F93"/>
      <c r="G93"/>
      <c r="H93"/>
      <c r="I93"/>
      <c r="J93"/>
      <c r="K93"/>
      <c r="L93"/>
      <c r="M93"/>
      <c r="N93"/>
    </row>
    <row r="94" spans="4:14">
      <c r="D94"/>
      <c r="E94"/>
      <c r="F94"/>
      <c r="G94"/>
      <c r="H94"/>
      <c r="I94"/>
      <c r="J94"/>
      <c r="K94"/>
      <c r="L94"/>
      <c r="M94"/>
      <c r="N94"/>
    </row>
    <row r="95" spans="4:14">
      <c r="D95"/>
      <c r="E95"/>
      <c r="F95"/>
      <c r="G95"/>
      <c r="H95"/>
      <c r="I95"/>
      <c r="J95"/>
      <c r="K95"/>
      <c r="L95"/>
      <c r="M95"/>
      <c r="N95"/>
    </row>
    <row r="96" spans="4:14">
      <c r="D96"/>
      <c r="E96"/>
      <c r="F96"/>
      <c r="G96"/>
      <c r="H96"/>
      <c r="I96"/>
      <c r="J96"/>
      <c r="K96"/>
      <c r="L96"/>
      <c r="M96"/>
      <c r="N96"/>
    </row>
    <row r="97" spans="4:14">
      <c r="D97"/>
      <c r="E97"/>
      <c r="F97"/>
      <c r="G97"/>
      <c r="H97"/>
      <c r="I97"/>
      <c r="J97"/>
      <c r="K97"/>
      <c r="L97"/>
      <c r="M97"/>
      <c r="N97"/>
    </row>
    <row r="98" spans="4:14">
      <c r="D98"/>
      <c r="E98"/>
      <c r="F98"/>
      <c r="G98"/>
      <c r="H98"/>
      <c r="I98"/>
      <c r="J98"/>
      <c r="K98"/>
      <c r="L98"/>
      <c r="M98"/>
      <c r="N98"/>
    </row>
    <row r="99" spans="4:14">
      <c r="D99"/>
      <c r="E99"/>
      <c r="F99"/>
      <c r="G99"/>
      <c r="H99"/>
      <c r="I99"/>
      <c r="J99"/>
      <c r="K99"/>
      <c r="L99"/>
      <c r="M99"/>
      <c r="N99"/>
    </row>
    <row r="100" spans="4:14">
      <c r="D100"/>
      <c r="E100"/>
      <c r="F100"/>
      <c r="G100"/>
      <c r="H100"/>
      <c r="I100"/>
      <c r="J100"/>
      <c r="K100"/>
      <c r="L100"/>
      <c r="M100"/>
      <c r="N100"/>
    </row>
    <row r="101" spans="4:14">
      <c r="D101"/>
      <c r="E101"/>
      <c r="F101"/>
      <c r="G101"/>
      <c r="H101"/>
      <c r="I101"/>
      <c r="J101"/>
      <c r="K101"/>
      <c r="L101"/>
      <c r="M101"/>
      <c r="N101"/>
    </row>
    <row r="102" spans="4:14">
      <c r="D102"/>
      <c r="E102"/>
      <c r="F102"/>
      <c r="G102"/>
      <c r="H102"/>
      <c r="I102"/>
      <c r="J102"/>
      <c r="K102"/>
      <c r="L102"/>
      <c r="M102"/>
      <c r="N102"/>
    </row>
    <row r="103" spans="4:14">
      <c r="D103"/>
      <c r="E103"/>
      <c r="F103"/>
      <c r="G103"/>
      <c r="H103"/>
      <c r="I103"/>
      <c r="J103"/>
      <c r="K103"/>
      <c r="L103"/>
      <c r="M103"/>
      <c r="N103"/>
    </row>
    <row r="104" spans="4:14">
      <c r="D104"/>
      <c r="E104"/>
      <c r="F104"/>
      <c r="G104"/>
      <c r="H104"/>
      <c r="I104"/>
      <c r="J104"/>
      <c r="K104"/>
      <c r="L104"/>
      <c r="M104"/>
      <c r="N104"/>
    </row>
    <row r="105" spans="4:14">
      <c r="D105"/>
      <c r="E105"/>
      <c r="F105"/>
      <c r="G105"/>
      <c r="H105"/>
      <c r="I105"/>
      <c r="J105"/>
      <c r="K105"/>
      <c r="L105"/>
      <c r="M105"/>
      <c r="N105"/>
    </row>
    <row r="106" spans="4:14">
      <c r="D106"/>
      <c r="E106"/>
      <c r="F106"/>
      <c r="G106"/>
      <c r="H106"/>
      <c r="I106"/>
      <c r="J106"/>
      <c r="K106"/>
      <c r="L106"/>
      <c r="M106"/>
      <c r="N106"/>
    </row>
    <row r="107" spans="4:14">
      <c r="D107"/>
      <c r="E107"/>
      <c r="F107"/>
      <c r="G107"/>
      <c r="H107"/>
      <c r="I107"/>
      <c r="J107"/>
      <c r="K107"/>
      <c r="L107"/>
      <c r="M107"/>
      <c r="N107"/>
    </row>
    <row r="108" spans="4:14">
      <c r="D108"/>
      <c r="E108"/>
      <c r="F108"/>
      <c r="G108"/>
      <c r="H108"/>
      <c r="I108"/>
      <c r="J108"/>
      <c r="K108"/>
      <c r="L108"/>
      <c r="M108"/>
      <c r="N108"/>
    </row>
    <row r="109" spans="4:14">
      <c r="D109"/>
      <c r="E109"/>
      <c r="F109"/>
      <c r="G109"/>
      <c r="H109"/>
      <c r="I109"/>
      <c r="J109"/>
      <c r="K109"/>
      <c r="L109"/>
      <c r="M109"/>
      <c r="N109"/>
    </row>
    <row r="110" spans="4:14">
      <c r="D110"/>
      <c r="E110"/>
      <c r="F110"/>
      <c r="G110"/>
      <c r="H110"/>
      <c r="I110"/>
      <c r="J110"/>
      <c r="K110"/>
      <c r="L110"/>
      <c r="M110"/>
      <c r="N110"/>
    </row>
    <row r="111" spans="4:14">
      <c r="D111"/>
      <c r="E111"/>
      <c r="F111"/>
      <c r="G111"/>
      <c r="H111"/>
      <c r="I111"/>
      <c r="J111"/>
      <c r="K111"/>
      <c r="L111"/>
      <c r="M111"/>
      <c r="N111"/>
    </row>
    <row r="112" spans="4:14">
      <c r="D112"/>
      <c r="E112"/>
      <c r="F112"/>
      <c r="G112"/>
      <c r="H112"/>
      <c r="I112"/>
      <c r="J112"/>
      <c r="K112"/>
      <c r="L112"/>
      <c r="M112"/>
      <c r="N112"/>
    </row>
    <row r="113" spans="4:14">
      <c r="D113"/>
      <c r="E113"/>
      <c r="F113"/>
      <c r="G113"/>
      <c r="H113"/>
      <c r="I113"/>
      <c r="J113"/>
      <c r="K113"/>
      <c r="L113"/>
      <c r="M113"/>
      <c r="N113"/>
    </row>
    <row r="114" spans="4:14">
      <c r="D114"/>
      <c r="E114"/>
      <c r="F114"/>
      <c r="G114"/>
      <c r="H114"/>
      <c r="I114"/>
      <c r="J114"/>
      <c r="K114"/>
      <c r="L114"/>
      <c r="M114"/>
      <c r="N114"/>
    </row>
    <row r="115" spans="4:14">
      <c r="D115"/>
      <c r="E115"/>
      <c r="F115"/>
      <c r="G115"/>
      <c r="H115"/>
      <c r="I115"/>
      <c r="J115"/>
      <c r="K115"/>
      <c r="L115"/>
      <c r="M115"/>
      <c r="N115"/>
    </row>
    <row r="116" spans="4:14">
      <c r="D116"/>
      <c r="E116"/>
      <c r="F116"/>
      <c r="G116"/>
      <c r="H116"/>
      <c r="I116"/>
      <c r="J116"/>
      <c r="K116"/>
      <c r="L116"/>
      <c r="M116"/>
      <c r="N116"/>
    </row>
    <row r="117" spans="4:14">
      <c r="D117"/>
      <c r="E117"/>
      <c r="F117"/>
      <c r="G117"/>
      <c r="H117"/>
      <c r="I117"/>
      <c r="J117"/>
      <c r="K117"/>
      <c r="L117"/>
      <c r="M117"/>
      <c r="N117"/>
    </row>
    <row r="118" spans="4:14">
      <c r="D118"/>
      <c r="E118"/>
      <c r="F118"/>
      <c r="G118"/>
      <c r="H118"/>
      <c r="I118"/>
      <c r="J118"/>
      <c r="K118"/>
      <c r="L118"/>
      <c r="M118"/>
      <c r="N118"/>
    </row>
    <row r="119" spans="4:14">
      <c r="D119"/>
      <c r="E119"/>
      <c r="F119"/>
      <c r="G119"/>
      <c r="H119"/>
      <c r="I119"/>
      <c r="J119"/>
      <c r="K119"/>
      <c r="L119"/>
      <c r="M119"/>
      <c r="N119"/>
    </row>
    <row r="120" spans="4:14">
      <c r="D120"/>
      <c r="E120"/>
      <c r="F120"/>
      <c r="G120"/>
      <c r="H120"/>
      <c r="I120"/>
      <c r="J120"/>
      <c r="K120"/>
      <c r="L120"/>
      <c r="M120"/>
      <c r="N120"/>
    </row>
    <row r="121" spans="4:14">
      <c r="D121"/>
      <c r="E121"/>
      <c r="F121"/>
      <c r="G121"/>
      <c r="H121"/>
      <c r="I121"/>
      <c r="J121"/>
      <c r="K121"/>
      <c r="L121"/>
      <c r="M121"/>
      <c r="N121"/>
    </row>
    <row r="122" spans="4:14">
      <c r="D122"/>
      <c r="E122"/>
      <c r="F122"/>
      <c r="G122"/>
      <c r="H122"/>
      <c r="I122"/>
      <c r="J122"/>
      <c r="K122"/>
      <c r="L122"/>
      <c r="M122"/>
      <c r="N122"/>
    </row>
    <row r="123" spans="4:14">
      <c r="D123"/>
      <c r="E123"/>
      <c r="F123"/>
      <c r="G123"/>
      <c r="H123"/>
      <c r="I123"/>
      <c r="J123"/>
      <c r="K123"/>
      <c r="L123"/>
      <c r="M123"/>
      <c r="N123"/>
    </row>
    <row r="124" spans="4:14">
      <c r="D124"/>
      <c r="E124"/>
      <c r="F124"/>
      <c r="G124"/>
      <c r="H124"/>
      <c r="I124"/>
      <c r="J124"/>
      <c r="K124"/>
      <c r="L124"/>
      <c r="M124"/>
      <c r="N124"/>
    </row>
    <row r="125" spans="4:14">
      <c r="D125"/>
      <c r="E125"/>
      <c r="F125"/>
      <c r="G125"/>
      <c r="H125"/>
      <c r="I125"/>
      <c r="J125"/>
      <c r="K125"/>
      <c r="L125"/>
      <c r="M125"/>
      <c r="N125"/>
    </row>
    <row r="126" spans="4:14">
      <c r="D126"/>
      <c r="E126"/>
      <c r="F126"/>
      <c r="G126"/>
      <c r="H126"/>
      <c r="I126"/>
      <c r="J126"/>
      <c r="K126"/>
      <c r="L126"/>
      <c r="M126"/>
      <c r="N126"/>
    </row>
    <row r="127" spans="4:14">
      <c r="D127"/>
      <c r="E127"/>
      <c r="F127"/>
      <c r="G127"/>
      <c r="H127"/>
      <c r="I127"/>
      <c r="J127"/>
      <c r="K127"/>
      <c r="L127"/>
      <c r="M127"/>
      <c r="N127"/>
    </row>
    <row r="128" spans="4:14">
      <c r="D128"/>
      <c r="E128"/>
      <c r="F128"/>
      <c r="G128"/>
      <c r="H128"/>
      <c r="I128"/>
      <c r="J128"/>
      <c r="K128"/>
      <c r="L128"/>
      <c r="M128"/>
      <c r="N128"/>
    </row>
    <row r="129" spans="4:14">
      <c r="D129"/>
      <c r="E129"/>
      <c r="F129"/>
      <c r="G129"/>
      <c r="H129"/>
      <c r="I129"/>
      <c r="J129"/>
      <c r="K129"/>
      <c r="L129"/>
      <c r="M129"/>
      <c r="N129"/>
    </row>
    <row r="130" spans="4:14">
      <c r="D130"/>
      <c r="E130"/>
      <c r="F130"/>
      <c r="G130"/>
      <c r="H130"/>
      <c r="I130"/>
      <c r="J130"/>
      <c r="K130"/>
      <c r="L130"/>
      <c r="M130"/>
      <c r="N130"/>
    </row>
    <row r="131" spans="4:14">
      <c r="D131"/>
      <c r="E131"/>
      <c r="F131"/>
      <c r="G131"/>
      <c r="H131"/>
      <c r="I131"/>
      <c r="J131"/>
      <c r="K131"/>
      <c r="L131"/>
      <c r="M131"/>
      <c r="N131"/>
    </row>
    <row r="132" spans="4:14">
      <c r="D132"/>
      <c r="E132"/>
      <c r="F132"/>
      <c r="G132"/>
      <c r="H132"/>
      <c r="I132"/>
      <c r="J132"/>
      <c r="K132"/>
      <c r="L132"/>
      <c r="M132"/>
      <c r="N132"/>
    </row>
    <row r="133" spans="4:14">
      <c r="D133"/>
      <c r="E133"/>
      <c r="F133"/>
      <c r="G133"/>
      <c r="H133"/>
      <c r="I133"/>
      <c r="J133"/>
      <c r="K133"/>
      <c r="L133"/>
      <c r="M133"/>
      <c r="N133"/>
    </row>
    <row r="134" spans="4:14">
      <c r="D134"/>
      <c r="E134"/>
      <c r="F134"/>
      <c r="G134"/>
      <c r="H134"/>
      <c r="I134"/>
      <c r="J134"/>
      <c r="K134"/>
      <c r="L134"/>
      <c r="M134"/>
      <c r="N134"/>
    </row>
    <row r="135" spans="4:14">
      <c r="D135"/>
      <c r="E135"/>
      <c r="F135"/>
      <c r="G135"/>
      <c r="H135"/>
      <c r="I135"/>
      <c r="J135"/>
      <c r="K135"/>
      <c r="L135"/>
      <c r="M135"/>
      <c r="N135"/>
    </row>
    <row r="136" spans="4:14">
      <c r="D136"/>
      <c r="E136"/>
      <c r="F136"/>
      <c r="G136"/>
      <c r="H136"/>
      <c r="I136"/>
      <c r="J136"/>
      <c r="K136"/>
      <c r="L136"/>
      <c r="M136"/>
      <c r="N136"/>
    </row>
    <row r="137" spans="4:14">
      <c r="D137"/>
      <c r="E137"/>
      <c r="F137"/>
      <c r="G137"/>
      <c r="H137"/>
      <c r="I137"/>
      <c r="J137"/>
      <c r="K137"/>
      <c r="L137"/>
      <c r="M137"/>
      <c r="N137"/>
    </row>
    <row r="138" spans="4:14">
      <c r="D138"/>
      <c r="E138"/>
      <c r="F138"/>
      <c r="G138"/>
      <c r="H138"/>
      <c r="I138"/>
      <c r="J138"/>
      <c r="K138"/>
      <c r="L138"/>
      <c r="M138"/>
      <c r="N138"/>
    </row>
    <row r="139" spans="4:14">
      <c r="D139"/>
      <c r="E139"/>
      <c r="F139"/>
      <c r="G139"/>
      <c r="H139"/>
      <c r="I139"/>
      <c r="J139"/>
      <c r="K139"/>
      <c r="L139"/>
      <c r="M139"/>
      <c r="N139"/>
    </row>
    <row r="140" spans="4:14">
      <c r="D140"/>
      <c r="E140"/>
      <c r="F140"/>
      <c r="G140"/>
      <c r="H140"/>
      <c r="I140"/>
      <c r="J140"/>
      <c r="K140"/>
      <c r="L140"/>
      <c r="M140"/>
      <c r="N140"/>
    </row>
    <row r="141" spans="4:14">
      <c r="D141"/>
      <c r="E141"/>
      <c r="F141"/>
      <c r="G141"/>
      <c r="H141"/>
      <c r="I141"/>
      <c r="J141"/>
      <c r="K141"/>
      <c r="L141"/>
      <c r="M141"/>
      <c r="N141"/>
    </row>
    <row r="142" spans="4:14">
      <c r="D142"/>
      <c r="E142"/>
      <c r="F142"/>
      <c r="G142"/>
      <c r="H142"/>
      <c r="I142"/>
      <c r="J142"/>
      <c r="K142"/>
      <c r="L142"/>
      <c r="M142"/>
      <c r="N142"/>
    </row>
    <row r="143" spans="4:14">
      <c r="D143"/>
      <c r="E143"/>
      <c r="F143"/>
      <c r="G143"/>
      <c r="H143"/>
      <c r="I143"/>
      <c r="J143"/>
      <c r="K143"/>
      <c r="L143"/>
      <c r="M143"/>
      <c r="N143"/>
    </row>
    <row r="144" spans="4:14">
      <c r="D144"/>
      <c r="E144"/>
      <c r="F144"/>
      <c r="G144"/>
      <c r="H144"/>
      <c r="I144"/>
      <c r="J144"/>
      <c r="K144"/>
      <c r="L144"/>
      <c r="M144"/>
      <c r="N144"/>
    </row>
    <row r="145" spans="4:14">
      <c r="D145"/>
      <c r="E145"/>
      <c r="F145"/>
      <c r="G145"/>
      <c r="H145"/>
      <c r="I145"/>
      <c r="J145"/>
      <c r="K145"/>
      <c r="L145"/>
      <c r="M145"/>
      <c r="N145"/>
    </row>
    <row r="146" spans="4:14">
      <c r="D146"/>
      <c r="E146"/>
      <c r="F146"/>
      <c r="G146"/>
      <c r="H146"/>
      <c r="I146"/>
      <c r="J146"/>
      <c r="K146"/>
      <c r="L146"/>
      <c r="M146"/>
      <c r="N146"/>
    </row>
    <row r="147" spans="4:14">
      <c r="D147"/>
      <c r="E147"/>
      <c r="F147"/>
      <c r="G147"/>
      <c r="H147"/>
      <c r="I147"/>
      <c r="J147"/>
      <c r="K147"/>
      <c r="L147"/>
      <c r="M147"/>
      <c r="N147"/>
    </row>
    <row r="148" spans="4:14">
      <c r="D148"/>
      <c r="E148"/>
      <c r="F148"/>
      <c r="G148"/>
      <c r="H148"/>
      <c r="I148"/>
      <c r="J148"/>
      <c r="K148"/>
      <c r="L148"/>
      <c r="M148"/>
      <c r="N148"/>
    </row>
    <row r="149" spans="4:14">
      <c r="D149"/>
      <c r="E149"/>
      <c r="F149"/>
      <c r="G149"/>
      <c r="H149"/>
      <c r="I149"/>
      <c r="J149"/>
      <c r="K149"/>
      <c r="L149"/>
      <c r="M149"/>
      <c r="N149"/>
    </row>
    <row r="150" spans="4:14">
      <c r="D150"/>
      <c r="E150"/>
      <c r="F150"/>
      <c r="G150"/>
      <c r="H150"/>
      <c r="I150"/>
      <c r="J150"/>
      <c r="K150"/>
      <c r="L150"/>
      <c r="M150"/>
      <c r="N150"/>
    </row>
    <row r="151" spans="4:14">
      <c r="D151"/>
      <c r="E151"/>
      <c r="F151"/>
      <c r="G151"/>
      <c r="H151"/>
      <c r="I151"/>
      <c r="J151"/>
      <c r="K151"/>
      <c r="L151"/>
      <c r="M151"/>
      <c r="N151"/>
    </row>
    <row r="152" spans="4:14">
      <c r="D152"/>
      <c r="E152"/>
      <c r="F152"/>
      <c r="G152"/>
      <c r="H152"/>
      <c r="I152"/>
      <c r="J152"/>
      <c r="K152"/>
      <c r="L152"/>
      <c r="M152"/>
      <c r="N152"/>
    </row>
    <row r="153" spans="4:14">
      <c r="D153"/>
      <c r="E153"/>
      <c r="F153"/>
      <c r="G153"/>
      <c r="H153"/>
      <c r="I153"/>
      <c r="J153"/>
      <c r="K153"/>
      <c r="L153"/>
      <c r="M153"/>
      <c r="N153"/>
    </row>
    <row r="154" spans="4:14">
      <c r="D154"/>
      <c r="E154"/>
      <c r="F154"/>
      <c r="G154"/>
      <c r="H154"/>
      <c r="I154"/>
      <c r="J154"/>
      <c r="K154"/>
      <c r="L154"/>
      <c r="M154"/>
      <c r="N154"/>
    </row>
    <row r="155" spans="4:14">
      <c r="D155"/>
      <c r="E155"/>
      <c r="F155"/>
      <c r="G155"/>
      <c r="H155"/>
      <c r="I155"/>
      <c r="J155"/>
      <c r="K155"/>
      <c r="L155"/>
      <c r="M155"/>
      <c r="N155"/>
    </row>
    <row r="156" spans="4:14">
      <c r="D156"/>
      <c r="E156"/>
      <c r="F156"/>
      <c r="G156"/>
      <c r="H156"/>
      <c r="I156"/>
      <c r="J156"/>
      <c r="K156"/>
      <c r="L156"/>
      <c r="M156"/>
      <c r="N156"/>
    </row>
    <row r="157" spans="4:14">
      <c r="D157"/>
      <c r="E157"/>
      <c r="F157"/>
      <c r="G157"/>
      <c r="H157"/>
      <c r="I157"/>
      <c r="J157"/>
      <c r="K157"/>
      <c r="L157"/>
      <c r="M157"/>
      <c r="N157"/>
    </row>
    <row r="158" spans="4:14">
      <c r="D158"/>
      <c r="E158"/>
      <c r="F158"/>
      <c r="G158"/>
      <c r="H158"/>
      <c r="I158"/>
      <c r="J158"/>
      <c r="K158"/>
      <c r="L158"/>
      <c r="M158"/>
      <c r="N158"/>
    </row>
    <row r="159" spans="4:14">
      <c r="D159"/>
      <c r="E159"/>
      <c r="F159"/>
      <c r="G159"/>
      <c r="H159"/>
      <c r="I159"/>
      <c r="J159"/>
      <c r="K159"/>
      <c r="L159"/>
      <c r="M159"/>
      <c r="N159"/>
    </row>
  </sheetData>
  <autoFilter ref="A4:T4">
    <filterColumn colId="5"/>
    <filterColumn colId="8"/>
    <filterColumn colId="11"/>
  </autoFilter>
  <mergeCells count="9">
    <mergeCell ref="H2:J2"/>
    <mergeCell ref="K2:M2"/>
    <mergeCell ref="A1:N1"/>
    <mergeCell ref="N2:N3"/>
    <mergeCell ref="A2:A3"/>
    <mergeCell ref="B2:B3"/>
    <mergeCell ref="C2:C3"/>
    <mergeCell ref="D2:D3"/>
    <mergeCell ref="E2:G2"/>
  </mergeCells>
  <printOptions horizontalCentered="1"/>
  <pageMargins left="0.45" right="0.25" top="0.45" bottom="0.45" header="0.3" footer="0.3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Q84"/>
  <sheetViews>
    <sheetView topLeftCell="A59" zoomScale="50" zoomScaleNormal="50" workbookViewId="0">
      <selection activeCell="O69" sqref="O69:O78"/>
    </sheetView>
  </sheetViews>
  <sheetFormatPr defaultRowHeight="16.5"/>
  <cols>
    <col min="1" max="1" width="5.42578125" style="308" customWidth="1"/>
    <col min="2" max="2" width="70.28515625" style="256" customWidth="1"/>
    <col min="3" max="3" width="12.42578125" style="309" customWidth="1"/>
    <col min="4" max="4" width="12.28515625" style="256" customWidth="1"/>
    <col min="5" max="5" width="10" style="256" customWidth="1"/>
    <col min="6" max="6" width="11.28515625" style="256" bestFit="1" customWidth="1"/>
    <col min="7" max="7" width="11.7109375" style="256" bestFit="1" customWidth="1"/>
    <col min="8" max="8" width="11.7109375" style="256" customWidth="1"/>
    <col min="9" max="9" width="12.140625" style="256" bestFit="1" customWidth="1"/>
    <col min="10" max="10" width="9.7109375" style="256" bestFit="1" customWidth="1"/>
    <col min="11" max="11" width="9.7109375" style="256" customWidth="1"/>
    <col min="12" max="12" width="11.42578125" style="256" bestFit="1" customWidth="1"/>
    <col min="13" max="13" width="9.5703125" style="256" bestFit="1" customWidth="1"/>
    <col min="14" max="14" width="9.5703125" style="256" customWidth="1"/>
    <col min="15" max="15" width="11.28515625" style="256" customWidth="1"/>
    <col min="16" max="16" width="14.42578125" style="256" customWidth="1"/>
    <col min="17" max="251" width="9.140625" style="256"/>
    <col min="252" max="252" width="5.42578125" style="256" customWidth="1"/>
    <col min="253" max="253" width="70.28515625" style="256" customWidth="1"/>
    <col min="254" max="254" width="12.42578125" style="256" customWidth="1"/>
    <col min="255" max="255" width="12.28515625" style="256" customWidth="1"/>
    <col min="256" max="256" width="10" style="256" customWidth="1"/>
    <col min="257" max="257" width="10.5703125" style="256" customWidth="1"/>
    <col min="258" max="259" width="11.5703125" style="256" bestFit="1" customWidth="1"/>
    <col min="260" max="260" width="9.5703125" style="256" bestFit="1" customWidth="1"/>
    <col min="261" max="261" width="10.140625" style="256" customWidth="1"/>
    <col min="262" max="262" width="9.5703125" style="256" bestFit="1" customWidth="1"/>
    <col min="263" max="263" width="11.28515625" style="256" customWidth="1"/>
    <col min="264" max="264" width="12.85546875" style="256" customWidth="1"/>
    <col min="265" max="507" width="9.140625" style="256"/>
    <col min="508" max="508" width="5.42578125" style="256" customWidth="1"/>
    <col min="509" max="509" width="70.28515625" style="256" customWidth="1"/>
    <col min="510" max="510" width="12.42578125" style="256" customWidth="1"/>
    <col min="511" max="511" width="12.28515625" style="256" customWidth="1"/>
    <col min="512" max="512" width="10" style="256" customWidth="1"/>
    <col min="513" max="513" width="10.5703125" style="256" customWidth="1"/>
    <col min="514" max="515" width="11.5703125" style="256" bestFit="1" customWidth="1"/>
    <col min="516" max="516" width="9.5703125" style="256" bestFit="1" customWidth="1"/>
    <col min="517" max="517" width="10.140625" style="256" customWidth="1"/>
    <col min="518" max="518" width="9.5703125" style="256" bestFit="1" customWidth="1"/>
    <col min="519" max="519" width="11.28515625" style="256" customWidth="1"/>
    <col min="520" max="520" width="12.85546875" style="256" customWidth="1"/>
    <col min="521" max="763" width="9.140625" style="256"/>
    <col min="764" max="764" width="5.42578125" style="256" customWidth="1"/>
    <col min="765" max="765" width="70.28515625" style="256" customWidth="1"/>
    <col min="766" max="766" width="12.42578125" style="256" customWidth="1"/>
    <col min="767" max="767" width="12.28515625" style="256" customWidth="1"/>
    <col min="768" max="768" width="10" style="256" customWidth="1"/>
    <col min="769" max="769" width="10.5703125" style="256" customWidth="1"/>
    <col min="770" max="771" width="11.5703125" style="256" bestFit="1" customWidth="1"/>
    <col min="772" max="772" width="9.5703125" style="256" bestFit="1" customWidth="1"/>
    <col min="773" max="773" width="10.140625" style="256" customWidth="1"/>
    <col min="774" max="774" width="9.5703125" style="256" bestFit="1" customWidth="1"/>
    <col min="775" max="775" width="11.28515625" style="256" customWidth="1"/>
    <col min="776" max="776" width="12.85546875" style="256" customWidth="1"/>
    <col min="777" max="1019" width="9.140625" style="256"/>
    <col min="1020" max="1020" width="5.42578125" style="256" customWidth="1"/>
    <col min="1021" max="1021" width="70.28515625" style="256" customWidth="1"/>
    <col min="1022" max="1022" width="12.42578125" style="256" customWidth="1"/>
    <col min="1023" max="1023" width="12.28515625" style="256" customWidth="1"/>
    <col min="1024" max="1024" width="10" style="256" customWidth="1"/>
    <col min="1025" max="1025" width="10.5703125" style="256" customWidth="1"/>
    <col min="1026" max="1027" width="11.5703125" style="256" bestFit="1" customWidth="1"/>
    <col min="1028" max="1028" width="9.5703125" style="256" bestFit="1" customWidth="1"/>
    <col min="1029" max="1029" width="10.140625" style="256" customWidth="1"/>
    <col min="1030" max="1030" width="9.5703125" style="256" bestFit="1" customWidth="1"/>
    <col min="1031" max="1031" width="11.28515625" style="256" customWidth="1"/>
    <col min="1032" max="1032" width="12.85546875" style="256" customWidth="1"/>
    <col min="1033" max="1275" width="9.140625" style="256"/>
    <col min="1276" max="1276" width="5.42578125" style="256" customWidth="1"/>
    <col min="1277" max="1277" width="70.28515625" style="256" customWidth="1"/>
    <col min="1278" max="1278" width="12.42578125" style="256" customWidth="1"/>
    <col min="1279" max="1279" width="12.28515625" style="256" customWidth="1"/>
    <col min="1280" max="1280" width="10" style="256" customWidth="1"/>
    <col min="1281" max="1281" width="10.5703125" style="256" customWidth="1"/>
    <col min="1282" max="1283" width="11.5703125" style="256" bestFit="1" customWidth="1"/>
    <col min="1284" max="1284" width="9.5703125" style="256" bestFit="1" customWidth="1"/>
    <col min="1285" max="1285" width="10.140625" style="256" customWidth="1"/>
    <col min="1286" max="1286" width="9.5703125" style="256" bestFit="1" customWidth="1"/>
    <col min="1287" max="1287" width="11.28515625" style="256" customWidth="1"/>
    <col min="1288" max="1288" width="12.85546875" style="256" customWidth="1"/>
    <col min="1289" max="1531" width="9.140625" style="256"/>
    <col min="1532" max="1532" width="5.42578125" style="256" customWidth="1"/>
    <col min="1533" max="1533" width="70.28515625" style="256" customWidth="1"/>
    <col min="1534" max="1534" width="12.42578125" style="256" customWidth="1"/>
    <col min="1535" max="1535" width="12.28515625" style="256" customWidth="1"/>
    <col min="1536" max="1536" width="10" style="256" customWidth="1"/>
    <col min="1537" max="1537" width="10.5703125" style="256" customWidth="1"/>
    <col min="1538" max="1539" width="11.5703125" style="256" bestFit="1" customWidth="1"/>
    <col min="1540" max="1540" width="9.5703125" style="256" bestFit="1" customWidth="1"/>
    <col min="1541" max="1541" width="10.140625" style="256" customWidth="1"/>
    <col min="1542" max="1542" width="9.5703125" style="256" bestFit="1" customWidth="1"/>
    <col min="1543" max="1543" width="11.28515625" style="256" customWidth="1"/>
    <col min="1544" max="1544" width="12.85546875" style="256" customWidth="1"/>
    <col min="1545" max="1787" width="9.140625" style="256"/>
    <col min="1788" max="1788" width="5.42578125" style="256" customWidth="1"/>
    <col min="1789" max="1789" width="70.28515625" style="256" customWidth="1"/>
    <col min="1790" max="1790" width="12.42578125" style="256" customWidth="1"/>
    <col min="1791" max="1791" width="12.28515625" style="256" customWidth="1"/>
    <col min="1792" max="1792" width="10" style="256" customWidth="1"/>
    <col min="1793" max="1793" width="10.5703125" style="256" customWidth="1"/>
    <col min="1794" max="1795" width="11.5703125" style="256" bestFit="1" customWidth="1"/>
    <col min="1796" max="1796" width="9.5703125" style="256" bestFit="1" customWidth="1"/>
    <col min="1797" max="1797" width="10.140625" style="256" customWidth="1"/>
    <col min="1798" max="1798" width="9.5703125" style="256" bestFit="1" customWidth="1"/>
    <col min="1799" max="1799" width="11.28515625" style="256" customWidth="1"/>
    <col min="1800" max="1800" width="12.85546875" style="256" customWidth="1"/>
    <col min="1801" max="2043" width="9.140625" style="256"/>
    <col min="2044" max="2044" width="5.42578125" style="256" customWidth="1"/>
    <col min="2045" max="2045" width="70.28515625" style="256" customWidth="1"/>
    <col min="2046" max="2046" width="12.42578125" style="256" customWidth="1"/>
    <col min="2047" max="2047" width="12.28515625" style="256" customWidth="1"/>
    <col min="2048" max="2048" width="10" style="256" customWidth="1"/>
    <col min="2049" max="2049" width="10.5703125" style="256" customWidth="1"/>
    <col min="2050" max="2051" width="11.5703125" style="256" bestFit="1" customWidth="1"/>
    <col min="2052" max="2052" width="9.5703125" style="256" bestFit="1" customWidth="1"/>
    <col min="2053" max="2053" width="10.140625" style="256" customWidth="1"/>
    <col min="2054" max="2054" width="9.5703125" style="256" bestFit="1" customWidth="1"/>
    <col min="2055" max="2055" width="11.28515625" style="256" customWidth="1"/>
    <col min="2056" max="2056" width="12.85546875" style="256" customWidth="1"/>
    <col min="2057" max="2299" width="9.140625" style="256"/>
    <col min="2300" max="2300" width="5.42578125" style="256" customWidth="1"/>
    <col min="2301" max="2301" width="70.28515625" style="256" customWidth="1"/>
    <col min="2302" max="2302" width="12.42578125" style="256" customWidth="1"/>
    <col min="2303" max="2303" width="12.28515625" style="256" customWidth="1"/>
    <col min="2304" max="2304" width="10" style="256" customWidth="1"/>
    <col min="2305" max="2305" width="10.5703125" style="256" customWidth="1"/>
    <col min="2306" max="2307" width="11.5703125" style="256" bestFit="1" customWidth="1"/>
    <col min="2308" max="2308" width="9.5703125" style="256" bestFit="1" customWidth="1"/>
    <col min="2309" max="2309" width="10.140625" style="256" customWidth="1"/>
    <col min="2310" max="2310" width="9.5703125" style="256" bestFit="1" customWidth="1"/>
    <col min="2311" max="2311" width="11.28515625" style="256" customWidth="1"/>
    <col min="2312" max="2312" width="12.85546875" style="256" customWidth="1"/>
    <col min="2313" max="2555" width="9.140625" style="256"/>
    <col min="2556" max="2556" width="5.42578125" style="256" customWidth="1"/>
    <col min="2557" max="2557" width="70.28515625" style="256" customWidth="1"/>
    <col min="2558" max="2558" width="12.42578125" style="256" customWidth="1"/>
    <col min="2559" max="2559" width="12.28515625" style="256" customWidth="1"/>
    <col min="2560" max="2560" width="10" style="256" customWidth="1"/>
    <col min="2561" max="2561" width="10.5703125" style="256" customWidth="1"/>
    <col min="2562" max="2563" width="11.5703125" style="256" bestFit="1" customWidth="1"/>
    <col min="2564" max="2564" width="9.5703125" style="256" bestFit="1" customWidth="1"/>
    <col min="2565" max="2565" width="10.140625" style="256" customWidth="1"/>
    <col min="2566" max="2566" width="9.5703125" style="256" bestFit="1" customWidth="1"/>
    <col min="2567" max="2567" width="11.28515625" style="256" customWidth="1"/>
    <col min="2568" max="2568" width="12.85546875" style="256" customWidth="1"/>
    <col min="2569" max="2811" width="9.140625" style="256"/>
    <col min="2812" max="2812" width="5.42578125" style="256" customWidth="1"/>
    <col min="2813" max="2813" width="70.28515625" style="256" customWidth="1"/>
    <col min="2814" max="2814" width="12.42578125" style="256" customWidth="1"/>
    <col min="2815" max="2815" width="12.28515625" style="256" customWidth="1"/>
    <col min="2816" max="2816" width="10" style="256" customWidth="1"/>
    <col min="2817" max="2817" width="10.5703125" style="256" customWidth="1"/>
    <col min="2818" max="2819" width="11.5703125" style="256" bestFit="1" customWidth="1"/>
    <col min="2820" max="2820" width="9.5703125" style="256" bestFit="1" customWidth="1"/>
    <col min="2821" max="2821" width="10.140625" style="256" customWidth="1"/>
    <col min="2822" max="2822" width="9.5703125" style="256" bestFit="1" customWidth="1"/>
    <col min="2823" max="2823" width="11.28515625" style="256" customWidth="1"/>
    <col min="2824" max="2824" width="12.85546875" style="256" customWidth="1"/>
    <col min="2825" max="3067" width="9.140625" style="256"/>
    <col min="3068" max="3068" width="5.42578125" style="256" customWidth="1"/>
    <col min="3069" max="3069" width="70.28515625" style="256" customWidth="1"/>
    <col min="3070" max="3070" width="12.42578125" style="256" customWidth="1"/>
    <col min="3071" max="3071" width="12.28515625" style="256" customWidth="1"/>
    <col min="3072" max="3072" width="10" style="256" customWidth="1"/>
    <col min="3073" max="3073" width="10.5703125" style="256" customWidth="1"/>
    <col min="3074" max="3075" width="11.5703125" style="256" bestFit="1" customWidth="1"/>
    <col min="3076" max="3076" width="9.5703125" style="256" bestFit="1" customWidth="1"/>
    <col min="3077" max="3077" width="10.140625" style="256" customWidth="1"/>
    <col min="3078" max="3078" width="9.5703125" style="256" bestFit="1" customWidth="1"/>
    <col min="3079" max="3079" width="11.28515625" style="256" customWidth="1"/>
    <col min="3080" max="3080" width="12.85546875" style="256" customWidth="1"/>
    <col min="3081" max="3323" width="9.140625" style="256"/>
    <col min="3324" max="3324" width="5.42578125" style="256" customWidth="1"/>
    <col min="3325" max="3325" width="70.28515625" style="256" customWidth="1"/>
    <col min="3326" max="3326" width="12.42578125" style="256" customWidth="1"/>
    <col min="3327" max="3327" width="12.28515625" style="256" customWidth="1"/>
    <col min="3328" max="3328" width="10" style="256" customWidth="1"/>
    <col min="3329" max="3329" width="10.5703125" style="256" customWidth="1"/>
    <col min="3330" max="3331" width="11.5703125" style="256" bestFit="1" customWidth="1"/>
    <col min="3332" max="3332" width="9.5703125" style="256" bestFit="1" customWidth="1"/>
    <col min="3333" max="3333" width="10.140625" style="256" customWidth="1"/>
    <col min="3334" max="3334" width="9.5703125" style="256" bestFit="1" customWidth="1"/>
    <col min="3335" max="3335" width="11.28515625" style="256" customWidth="1"/>
    <col min="3336" max="3336" width="12.85546875" style="256" customWidth="1"/>
    <col min="3337" max="3579" width="9.140625" style="256"/>
    <col min="3580" max="3580" width="5.42578125" style="256" customWidth="1"/>
    <col min="3581" max="3581" width="70.28515625" style="256" customWidth="1"/>
    <col min="3582" max="3582" width="12.42578125" style="256" customWidth="1"/>
    <col min="3583" max="3583" width="12.28515625" style="256" customWidth="1"/>
    <col min="3584" max="3584" width="10" style="256" customWidth="1"/>
    <col min="3585" max="3585" width="10.5703125" style="256" customWidth="1"/>
    <col min="3586" max="3587" width="11.5703125" style="256" bestFit="1" customWidth="1"/>
    <col min="3588" max="3588" width="9.5703125" style="256" bestFit="1" customWidth="1"/>
    <col min="3589" max="3589" width="10.140625" style="256" customWidth="1"/>
    <col min="3590" max="3590" width="9.5703125" style="256" bestFit="1" customWidth="1"/>
    <col min="3591" max="3591" width="11.28515625" style="256" customWidth="1"/>
    <col min="3592" max="3592" width="12.85546875" style="256" customWidth="1"/>
    <col min="3593" max="3835" width="9.140625" style="256"/>
    <col min="3836" max="3836" width="5.42578125" style="256" customWidth="1"/>
    <col min="3837" max="3837" width="70.28515625" style="256" customWidth="1"/>
    <col min="3838" max="3838" width="12.42578125" style="256" customWidth="1"/>
    <col min="3839" max="3839" width="12.28515625" style="256" customWidth="1"/>
    <col min="3840" max="3840" width="10" style="256" customWidth="1"/>
    <col min="3841" max="3841" width="10.5703125" style="256" customWidth="1"/>
    <col min="3842" max="3843" width="11.5703125" style="256" bestFit="1" customWidth="1"/>
    <col min="3844" max="3844" width="9.5703125" style="256" bestFit="1" customWidth="1"/>
    <col min="3845" max="3845" width="10.140625" style="256" customWidth="1"/>
    <col min="3846" max="3846" width="9.5703125" style="256" bestFit="1" customWidth="1"/>
    <col min="3847" max="3847" width="11.28515625" style="256" customWidth="1"/>
    <col min="3848" max="3848" width="12.85546875" style="256" customWidth="1"/>
    <col min="3849" max="4091" width="9.140625" style="256"/>
    <col min="4092" max="4092" width="5.42578125" style="256" customWidth="1"/>
    <col min="4093" max="4093" width="70.28515625" style="256" customWidth="1"/>
    <col min="4094" max="4094" width="12.42578125" style="256" customWidth="1"/>
    <col min="4095" max="4095" width="12.28515625" style="256" customWidth="1"/>
    <col min="4096" max="4096" width="10" style="256" customWidth="1"/>
    <col min="4097" max="4097" width="10.5703125" style="256" customWidth="1"/>
    <col min="4098" max="4099" width="11.5703125" style="256" bestFit="1" customWidth="1"/>
    <col min="4100" max="4100" width="9.5703125" style="256" bestFit="1" customWidth="1"/>
    <col min="4101" max="4101" width="10.140625" style="256" customWidth="1"/>
    <col min="4102" max="4102" width="9.5703125" style="256" bestFit="1" customWidth="1"/>
    <col min="4103" max="4103" width="11.28515625" style="256" customWidth="1"/>
    <col min="4104" max="4104" width="12.85546875" style="256" customWidth="1"/>
    <col min="4105" max="4347" width="9.140625" style="256"/>
    <col min="4348" max="4348" width="5.42578125" style="256" customWidth="1"/>
    <col min="4349" max="4349" width="70.28515625" style="256" customWidth="1"/>
    <col min="4350" max="4350" width="12.42578125" style="256" customWidth="1"/>
    <col min="4351" max="4351" width="12.28515625" style="256" customWidth="1"/>
    <col min="4352" max="4352" width="10" style="256" customWidth="1"/>
    <col min="4353" max="4353" width="10.5703125" style="256" customWidth="1"/>
    <col min="4354" max="4355" width="11.5703125" style="256" bestFit="1" customWidth="1"/>
    <col min="4356" max="4356" width="9.5703125" style="256" bestFit="1" customWidth="1"/>
    <col min="4357" max="4357" width="10.140625" style="256" customWidth="1"/>
    <col min="4358" max="4358" width="9.5703125" style="256" bestFit="1" customWidth="1"/>
    <col min="4359" max="4359" width="11.28515625" style="256" customWidth="1"/>
    <col min="4360" max="4360" width="12.85546875" style="256" customWidth="1"/>
    <col min="4361" max="4603" width="9.140625" style="256"/>
    <col min="4604" max="4604" width="5.42578125" style="256" customWidth="1"/>
    <col min="4605" max="4605" width="70.28515625" style="256" customWidth="1"/>
    <col min="4606" max="4606" width="12.42578125" style="256" customWidth="1"/>
    <col min="4607" max="4607" width="12.28515625" style="256" customWidth="1"/>
    <col min="4608" max="4608" width="10" style="256" customWidth="1"/>
    <col min="4609" max="4609" width="10.5703125" style="256" customWidth="1"/>
    <col min="4610" max="4611" width="11.5703125" style="256" bestFit="1" customWidth="1"/>
    <col min="4612" max="4612" width="9.5703125" style="256" bestFit="1" customWidth="1"/>
    <col min="4613" max="4613" width="10.140625" style="256" customWidth="1"/>
    <col min="4614" max="4614" width="9.5703125" style="256" bestFit="1" customWidth="1"/>
    <col min="4615" max="4615" width="11.28515625" style="256" customWidth="1"/>
    <col min="4616" max="4616" width="12.85546875" style="256" customWidth="1"/>
    <col min="4617" max="4859" width="9.140625" style="256"/>
    <col min="4860" max="4860" width="5.42578125" style="256" customWidth="1"/>
    <col min="4861" max="4861" width="70.28515625" style="256" customWidth="1"/>
    <col min="4862" max="4862" width="12.42578125" style="256" customWidth="1"/>
    <col min="4863" max="4863" width="12.28515625" style="256" customWidth="1"/>
    <col min="4864" max="4864" width="10" style="256" customWidth="1"/>
    <col min="4865" max="4865" width="10.5703125" style="256" customWidth="1"/>
    <col min="4866" max="4867" width="11.5703125" style="256" bestFit="1" customWidth="1"/>
    <col min="4868" max="4868" width="9.5703125" style="256" bestFit="1" customWidth="1"/>
    <col min="4869" max="4869" width="10.140625" style="256" customWidth="1"/>
    <col min="4870" max="4870" width="9.5703125" style="256" bestFit="1" customWidth="1"/>
    <col min="4871" max="4871" width="11.28515625" style="256" customWidth="1"/>
    <col min="4872" max="4872" width="12.85546875" style="256" customWidth="1"/>
    <col min="4873" max="5115" width="9.140625" style="256"/>
    <col min="5116" max="5116" width="5.42578125" style="256" customWidth="1"/>
    <col min="5117" max="5117" width="70.28515625" style="256" customWidth="1"/>
    <col min="5118" max="5118" width="12.42578125" style="256" customWidth="1"/>
    <col min="5119" max="5119" width="12.28515625" style="256" customWidth="1"/>
    <col min="5120" max="5120" width="10" style="256" customWidth="1"/>
    <col min="5121" max="5121" width="10.5703125" style="256" customWidth="1"/>
    <col min="5122" max="5123" width="11.5703125" style="256" bestFit="1" customWidth="1"/>
    <col min="5124" max="5124" width="9.5703125" style="256" bestFit="1" customWidth="1"/>
    <col min="5125" max="5125" width="10.140625" style="256" customWidth="1"/>
    <col min="5126" max="5126" width="9.5703125" style="256" bestFit="1" customWidth="1"/>
    <col min="5127" max="5127" width="11.28515625" style="256" customWidth="1"/>
    <col min="5128" max="5128" width="12.85546875" style="256" customWidth="1"/>
    <col min="5129" max="5371" width="9.140625" style="256"/>
    <col min="5372" max="5372" width="5.42578125" style="256" customWidth="1"/>
    <col min="5373" max="5373" width="70.28515625" style="256" customWidth="1"/>
    <col min="5374" max="5374" width="12.42578125" style="256" customWidth="1"/>
    <col min="5375" max="5375" width="12.28515625" style="256" customWidth="1"/>
    <col min="5376" max="5376" width="10" style="256" customWidth="1"/>
    <col min="5377" max="5377" width="10.5703125" style="256" customWidth="1"/>
    <col min="5378" max="5379" width="11.5703125" style="256" bestFit="1" customWidth="1"/>
    <col min="5380" max="5380" width="9.5703125" style="256" bestFit="1" customWidth="1"/>
    <col min="5381" max="5381" width="10.140625" style="256" customWidth="1"/>
    <col min="5382" max="5382" width="9.5703125" style="256" bestFit="1" customWidth="1"/>
    <col min="5383" max="5383" width="11.28515625" style="256" customWidth="1"/>
    <col min="5384" max="5384" width="12.85546875" style="256" customWidth="1"/>
    <col min="5385" max="5627" width="9.140625" style="256"/>
    <col min="5628" max="5628" width="5.42578125" style="256" customWidth="1"/>
    <col min="5629" max="5629" width="70.28515625" style="256" customWidth="1"/>
    <col min="5630" max="5630" width="12.42578125" style="256" customWidth="1"/>
    <col min="5631" max="5631" width="12.28515625" style="256" customWidth="1"/>
    <col min="5632" max="5632" width="10" style="256" customWidth="1"/>
    <col min="5633" max="5633" width="10.5703125" style="256" customWidth="1"/>
    <col min="5634" max="5635" width="11.5703125" style="256" bestFit="1" customWidth="1"/>
    <col min="5636" max="5636" width="9.5703125" style="256" bestFit="1" customWidth="1"/>
    <col min="5637" max="5637" width="10.140625" style="256" customWidth="1"/>
    <col min="5638" max="5638" width="9.5703125" style="256" bestFit="1" customWidth="1"/>
    <col min="5639" max="5639" width="11.28515625" style="256" customWidth="1"/>
    <col min="5640" max="5640" width="12.85546875" style="256" customWidth="1"/>
    <col min="5641" max="5883" width="9.140625" style="256"/>
    <col min="5884" max="5884" width="5.42578125" style="256" customWidth="1"/>
    <col min="5885" max="5885" width="70.28515625" style="256" customWidth="1"/>
    <col min="5886" max="5886" width="12.42578125" style="256" customWidth="1"/>
    <col min="5887" max="5887" width="12.28515625" style="256" customWidth="1"/>
    <col min="5888" max="5888" width="10" style="256" customWidth="1"/>
    <col min="5889" max="5889" width="10.5703125" style="256" customWidth="1"/>
    <col min="5890" max="5891" width="11.5703125" style="256" bestFit="1" customWidth="1"/>
    <col min="5892" max="5892" width="9.5703125" style="256" bestFit="1" customWidth="1"/>
    <col min="5893" max="5893" width="10.140625" style="256" customWidth="1"/>
    <col min="5894" max="5894" width="9.5703125" style="256" bestFit="1" customWidth="1"/>
    <col min="5895" max="5895" width="11.28515625" style="256" customWidth="1"/>
    <col min="5896" max="5896" width="12.85546875" style="256" customWidth="1"/>
    <col min="5897" max="6139" width="9.140625" style="256"/>
    <col min="6140" max="6140" width="5.42578125" style="256" customWidth="1"/>
    <col min="6141" max="6141" width="70.28515625" style="256" customWidth="1"/>
    <col min="6142" max="6142" width="12.42578125" style="256" customWidth="1"/>
    <col min="6143" max="6143" width="12.28515625" style="256" customWidth="1"/>
    <col min="6144" max="6144" width="10" style="256" customWidth="1"/>
    <col min="6145" max="6145" width="10.5703125" style="256" customWidth="1"/>
    <col min="6146" max="6147" width="11.5703125" style="256" bestFit="1" customWidth="1"/>
    <col min="6148" max="6148" width="9.5703125" style="256" bestFit="1" customWidth="1"/>
    <col min="6149" max="6149" width="10.140625" style="256" customWidth="1"/>
    <col min="6150" max="6150" width="9.5703125" style="256" bestFit="1" customWidth="1"/>
    <col min="6151" max="6151" width="11.28515625" style="256" customWidth="1"/>
    <col min="6152" max="6152" width="12.85546875" style="256" customWidth="1"/>
    <col min="6153" max="6395" width="9.140625" style="256"/>
    <col min="6396" max="6396" width="5.42578125" style="256" customWidth="1"/>
    <col min="6397" max="6397" width="70.28515625" style="256" customWidth="1"/>
    <col min="6398" max="6398" width="12.42578125" style="256" customWidth="1"/>
    <col min="6399" max="6399" width="12.28515625" style="256" customWidth="1"/>
    <col min="6400" max="6400" width="10" style="256" customWidth="1"/>
    <col min="6401" max="6401" width="10.5703125" style="256" customWidth="1"/>
    <col min="6402" max="6403" width="11.5703125" style="256" bestFit="1" customWidth="1"/>
    <col min="6404" max="6404" width="9.5703125" style="256" bestFit="1" customWidth="1"/>
    <col min="6405" max="6405" width="10.140625" style="256" customWidth="1"/>
    <col min="6406" max="6406" width="9.5703125" style="256" bestFit="1" customWidth="1"/>
    <col min="6407" max="6407" width="11.28515625" style="256" customWidth="1"/>
    <col min="6408" max="6408" width="12.85546875" style="256" customWidth="1"/>
    <col min="6409" max="6651" width="9.140625" style="256"/>
    <col min="6652" max="6652" width="5.42578125" style="256" customWidth="1"/>
    <col min="6653" max="6653" width="70.28515625" style="256" customWidth="1"/>
    <col min="6654" max="6654" width="12.42578125" style="256" customWidth="1"/>
    <col min="6655" max="6655" width="12.28515625" style="256" customWidth="1"/>
    <col min="6656" max="6656" width="10" style="256" customWidth="1"/>
    <col min="6657" max="6657" width="10.5703125" style="256" customWidth="1"/>
    <col min="6658" max="6659" width="11.5703125" style="256" bestFit="1" customWidth="1"/>
    <col min="6660" max="6660" width="9.5703125" style="256" bestFit="1" customWidth="1"/>
    <col min="6661" max="6661" width="10.140625" style="256" customWidth="1"/>
    <col min="6662" max="6662" width="9.5703125" style="256" bestFit="1" customWidth="1"/>
    <col min="6663" max="6663" width="11.28515625" style="256" customWidth="1"/>
    <col min="6664" max="6664" width="12.85546875" style="256" customWidth="1"/>
    <col min="6665" max="6907" width="9.140625" style="256"/>
    <col min="6908" max="6908" width="5.42578125" style="256" customWidth="1"/>
    <col min="6909" max="6909" width="70.28515625" style="256" customWidth="1"/>
    <col min="6910" max="6910" width="12.42578125" style="256" customWidth="1"/>
    <col min="6911" max="6911" width="12.28515625" style="256" customWidth="1"/>
    <col min="6912" max="6912" width="10" style="256" customWidth="1"/>
    <col min="6913" max="6913" width="10.5703125" style="256" customWidth="1"/>
    <col min="6914" max="6915" width="11.5703125" style="256" bestFit="1" customWidth="1"/>
    <col min="6916" max="6916" width="9.5703125" style="256" bestFit="1" customWidth="1"/>
    <col min="6917" max="6917" width="10.140625" style="256" customWidth="1"/>
    <col min="6918" max="6918" width="9.5703125" style="256" bestFit="1" customWidth="1"/>
    <col min="6919" max="6919" width="11.28515625" style="256" customWidth="1"/>
    <col min="6920" max="6920" width="12.85546875" style="256" customWidth="1"/>
    <col min="6921" max="7163" width="9.140625" style="256"/>
    <col min="7164" max="7164" width="5.42578125" style="256" customWidth="1"/>
    <col min="7165" max="7165" width="70.28515625" style="256" customWidth="1"/>
    <col min="7166" max="7166" width="12.42578125" style="256" customWidth="1"/>
    <col min="7167" max="7167" width="12.28515625" style="256" customWidth="1"/>
    <col min="7168" max="7168" width="10" style="256" customWidth="1"/>
    <col min="7169" max="7169" width="10.5703125" style="256" customWidth="1"/>
    <col min="7170" max="7171" width="11.5703125" style="256" bestFit="1" customWidth="1"/>
    <col min="7172" max="7172" width="9.5703125" style="256" bestFit="1" customWidth="1"/>
    <col min="7173" max="7173" width="10.140625" style="256" customWidth="1"/>
    <col min="7174" max="7174" width="9.5703125" style="256" bestFit="1" customWidth="1"/>
    <col min="7175" max="7175" width="11.28515625" style="256" customWidth="1"/>
    <col min="7176" max="7176" width="12.85546875" style="256" customWidth="1"/>
    <col min="7177" max="7419" width="9.140625" style="256"/>
    <col min="7420" max="7420" width="5.42578125" style="256" customWidth="1"/>
    <col min="7421" max="7421" width="70.28515625" style="256" customWidth="1"/>
    <col min="7422" max="7422" width="12.42578125" style="256" customWidth="1"/>
    <col min="7423" max="7423" width="12.28515625" style="256" customWidth="1"/>
    <col min="7424" max="7424" width="10" style="256" customWidth="1"/>
    <col min="7425" max="7425" width="10.5703125" style="256" customWidth="1"/>
    <col min="7426" max="7427" width="11.5703125" style="256" bestFit="1" customWidth="1"/>
    <col min="7428" max="7428" width="9.5703125" style="256" bestFit="1" customWidth="1"/>
    <col min="7429" max="7429" width="10.140625" style="256" customWidth="1"/>
    <col min="7430" max="7430" width="9.5703125" style="256" bestFit="1" customWidth="1"/>
    <col min="7431" max="7431" width="11.28515625" style="256" customWidth="1"/>
    <col min="7432" max="7432" width="12.85546875" style="256" customWidth="1"/>
    <col min="7433" max="7675" width="9.140625" style="256"/>
    <col min="7676" max="7676" width="5.42578125" style="256" customWidth="1"/>
    <col min="7677" max="7677" width="70.28515625" style="256" customWidth="1"/>
    <col min="7678" max="7678" width="12.42578125" style="256" customWidth="1"/>
    <col min="7679" max="7679" width="12.28515625" style="256" customWidth="1"/>
    <col min="7680" max="7680" width="10" style="256" customWidth="1"/>
    <col min="7681" max="7681" width="10.5703125" style="256" customWidth="1"/>
    <col min="7682" max="7683" width="11.5703125" style="256" bestFit="1" customWidth="1"/>
    <col min="7684" max="7684" width="9.5703125" style="256" bestFit="1" customWidth="1"/>
    <col min="7685" max="7685" width="10.140625" style="256" customWidth="1"/>
    <col min="7686" max="7686" width="9.5703125" style="256" bestFit="1" customWidth="1"/>
    <col min="7687" max="7687" width="11.28515625" style="256" customWidth="1"/>
    <col min="7688" max="7688" width="12.85546875" style="256" customWidth="1"/>
    <col min="7689" max="7931" width="9.140625" style="256"/>
    <col min="7932" max="7932" width="5.42578125" style="256" customWidth="1"/>
    <col min="7933" max="7933" width="70.28515625" style="256" customWidth="1"/>
    <col min="7934" max="7934" width="12.42578125" style="256" customWidth="1"/>
    <col min="7935" max="7935" width="12.28515625" style="256" customWidth="1"/>
    <col min="7936" max="7936" width="10" style="256" customWidth="1"/>
    <col min="7937" max="7937" width="10.5703125" style="256" customWidth="1"/>
    <col min="7938" max="7939" width="11.5703125" style="256" bestFit="1" customWidth="1"/>
    <col min="7940" max="7940" width="9.5703125" style="256" bestFit="1" customWidth="1"/>
    <col min="7941" max="7941" width="10.140625" style="256" customWidth="1"/>
    <col min="7942" max="7942" width="9.5703125" style="256" bestFit="1" customWidth="1"/>
    <col min="7943" max="7943" width="11.28515625" style="256" customWidth="1"/>
    <col min="7944" max="7944" width="12.85546875" style="256" customWidth="1"/>
    <col min="7945" max="8187" width="9.140625" style="256"/>
    <col min="8188" max="8188" width="5.42578125" style="256" customWidth="1"/>
    <col min="8189" max="8189" width="70.28515625" style="256" customWidth="1"/>
    <col min="8190" max="8190" width="12.42578125" style="256" customWidth="1"/>
    <col min="8191" max="8191" width="12.28515625" style="256" customWidth="1"/>
    <col min="8192" max="8192" width="10" style="256" customWidth="1"/>
    <col min="8193" max="8193" width="10.5703125" style="256" customWidth="1"/>
    <col min="8194" max="8195" width="11.5703125" style="256" bestFit="1" customWidth="1"/>
    <col min="8196" max="8196" width="9.5703125" style="256" bestFit="1" customWidth="1"/>
    <col min="8197" max="8197" width="10.140625" style="256" customWidth="1"/>
    <col min="8198" max="8198" width="9.5703125" style="256" bestFit="1" customWidth="1"/>
    <col min="8199" max="8199" width="11.28515625" style="256" customWidth="1"/>
    <col min="8200" max="8200" width="12.85546875" style="256" customWidth="1"/>
    <col min="8201" max="8443" width="9.140625" style="256"/>
    <col min="8444" max="8444" width="5.42578125" style="256" customWidth="1"/>
    <col min="8445" max="8445" width="70.28515625" style="256" customWidth="1"/>
    <col min="8446" max="8446" width="12.42578125" style="256" customWidth="1"/>
    <col min="8447" max="8447" width="12.28515625" style="256" customWidth="1"/>
    <col min="8448" max="8448" width="10" style="256" customWidth="1"/>
    <col min="8449" max="8449" width="10.5703125" style="256" customWidth="1"/>
    <col min="8450" max="8451" width="11.5703125" style="256" bestFit="1" customWidth="1"/>
    <col min="8452" max="8452" width="9.5703125" style="256" bestFit="1" customWidth="1"/>
    <col min="8453" max="8453" width="10.140625" style="256" customWidth="1"/>
    <col min="8454" max="8454" width="9.5703125" style="256" bestFit="1" customWidth="1"/>
    <col min="8455" max="8455" width="11.28515625" style="256" customWidth="1"/>
    <col min="8456" max="8456" width="12.85546875" style="256" customWidth="1"/>
    <col min="8457" max="8699" width="9.140625" style="256"/>
    <col min="8700" max="8700" width="5.42578125" style="256" customWidth="1"/>
    <col min="8701" max="8701" width="70.28515625" style="256" customWidth="1"/>
    <col min="8702" max="8702" width="12.42578125" style="256" customWidth="1"/>
    <col min="8703" max="8703" width="12.28515625" style="256" customWidth="1"/>
    <col min="8704" max="8704" width="10" style="256" customWidth="1"/>
    <col min="8705" max="8705" width="10.5703125" style="256" customWidth="1"/>
    <col min="8706" max="8707" width="11.5703125" style="256" bestFit="1" customWidth="1"/>
    <col min="8708" max="8708" width="9.5703125" style="256" bestFit="1" customWidth="1"/>
    <col min="8709" max="8709" width="10.140625" style="256" customWidth="1"/>
    <col min="8710" max="8710" width="9.5703125" style="256" bestFit="1" customWidth="1"/>
    <col min="8711" max="8711" width="11.28515625" style="256" customWidth="1"/>
    <col min="8712" max="8712" width="12.85546875" style="256" customWidth="1"/>
    <col min="8713" max="8955" width="9.140625" style="256"/>
    <col min="8956" max="8956" width="5.42578125" style="256" customWidth="1"/>
    <col min="8957" max="8957" width="70.28515625" style="256" customWidth="1"/>
    <col min="8958" max="8958" width="12.42578125" style="256" customWidth="1"/>
    <col min="8959" max="8959" width="12.28515625" style="256" customWidth="1"/>
    <col min="8960" max="8960" width="10" style="256" customWidth="1"/>
    <col min="8961" max="8961" width="10.5703125" style="256" customWidth="1"/>
    <col min="8962" max="8963" width="11.5703125" style="256" bestFit="1" customWidth="1"/>
    <col min="8964" max="8964" width="9.5703125" style="256" bestFit="1" customWidth="1"/>
    <col min="8965" max="8965" width="10.140625" style="256" customWidth="1"/>
    <col min="8966" max="8966" width="9.5703125" style="256" bestFit="1" customWidth="1"/>
    <col min="8967" max="8967" width="11.28515625" style="256" customWidth="1"/>
    <col min="8968" max="8968" width="12.85546875" style="256" customWidth="1"/>
    <col min="8969" max="9211" width="9.140625" style="256"/>
    <col min="9212" max="9212" width="5.42578125" style="256" customWidth="1"/>
    <col min="9213" max="9213" width="70.28515625" style="256" customWidth="1"/>
    <col min="9214" max="9214" width="12.42578125" style="256" customWidth="1"/>
    <col min="9215" max="9215" width="12.28515625" style="256" customWidth="1"/>
    <col min="9216" max="9216" width="10" style="256" customWidth="1"/>
    <col min="9217" max="9217" width="10.5703125" style="256" customWidth="1"/>
    <col min="9218" max="9219" width="11.5703125" style="256" bestFit="1" customWidth="1"/>
    <col min="9220" max="9220" width="9.5703125" style="256" bestFit="1" customWidth="1"/>
    <col min="9221" max="9221" width="10.140625" style="256" customWidth="1"/>
    <col min="9222" max="9222" width="9.5703125" style="256" bestFit="1" customWidth="1"/>
    <col min="9223" max="9223" width="11.28515625" style="256" customWidth="1"/>
    <col min="9224" max="9224" width="12.85546875" style="256" customWidth="1"/>
    <col min="9225" max="9467" width="9.140625" style="256"/>
    <col min="9468" max="9468" width="5.42578125" style="256" customWidth="1"/>
    <col min="9469" max="9469" width="70.28515625" style="256" customWidth="1"/>
    <col min="9470" max="9470" width="12.42578125" style="256" customWidth="1"/>
    <col min="9471" max="9471" width="12.28515625" style="256" customWidth="1"/>
    <col min="9472" max="9472" width="10" style="256" customWidth="1"/>
    <col min="9473" max="9473" width="10.5703125" style="256" customWidth="1"/>
    <col min="9474" max="9475" width="11.5703125" style="256" bestFit="1" customWidth="1"/>
    <col min="9476" max="9476" width="9.5703125" style="256" bestFit="1" customWidth="1"/>
    <col min="9477" max="9477" width="10.140625" style="256" customWidth="1"/>
    <col min="9478" max="9478" width="9.5703125" style="256" bestFit="1" customWidth="1"/>
    <col min="9479" max="9479" width="11.28515625" style="256" customWidth="1"/>
    <col min="9480" max="9480" width="12.85546875" style="256" customWidth="1"/>
    <col min="9481" max="9723" width="9.140625" style="256"/>
    <col min="9724" max="9724" width="5.42578125" style="256" customWidth="1"/>
    <col min="9725" max="9725" width="70.28515625" style="256" customWidth="1"/>
    <col min="9726" max="9726" width="12.42578125" style="256" customWidth="1"/>
    <col min="9727" max="9727" width="12.28515625" style="256" customWidth="1"/>
    <col min="9728" max="9728" width="10" style="256" customWidth="1"/>
    <col min="9729" max="9729" width="10.5703125" style="256" customWidth="1"/>
    <col min="9730" max="9731" width="11.5703125" style="256" bestFit="1" customWidth="1"/>
    <col min="9732" max="9732" width="9.5703125" style="256" bestFit="1" customWidth="1"/>
    <col min="9733" max="9733" width="10.140625" style="256" customWidth="1"/>
    <col min="9734" max="9734" width="9.5703125" style="256" bestFit="1" customWidth="1"/>
    <col min="9735" max="9735" width="11.28515625" style="256" customWidth="1"/>
    <col min="9736" max="9736" width="12.85546875" style="256" customWidth="1"/>
    <col min="9737" max="9979" width="9.140625" style="256"/>
    <col min="9980" max="9980" width="5.42578125" style="256" customWidth="1"/>
    <col min="9981" max="9981" width="70.28515625" style="256" customWidth="1"/>
    <col min="9982" max="9982" width="12.42578125" style="256" customWidth="1"/>
    <col min="9983" max="9983" width="12.28515625" style="256" customWidth="1"/>
    <col min="9984" max="9984" width="10" style="256" customWidth="1"/>
    <col min="9985" max="9985" width="10.5703125" style="256" customWidth="1"/>
    <col min="9986" max="9987" width="11.5703125" style="256" bestFit="1" customWidth="1"/>
    <col min="9988" max="9988" width="9.5703125" style="256" bestFit="1" customWidth="1"/>
    <col min="9989" max="9989" width="10.140625" style="256" customWidth="1"/>
    <col min="9990" max="9990" width="9.5703125" style="256" bestFit="1" customWidth="1"/>
    <col min="9991" max="9991" width="11.28515625" style="256" customWidth="1"/>
    <col min="9992" max="9992" width="12.85546875" style="256" customWidth="1"/>
    <col min="9993" max="10235" width="9.140625" style="256"/>
    <col min="10236" max="10236" width="5.42578125" style="256" customWidth="1"/>
    <col min="10237" max="10237" width="70.28515625" style="256" customWidth="1"/>
    <col min="10238" max="10238" width="12.42578125" style="256" customWidth="1"/>
    <col min="10239" max="10239" width="12.28515625" style="256" customWidth="1"/>
    <col min="10240" max="10240" width="10" style="256" customWidth="1"/>
    <col min="10241" max="10241" width="10.5703125" style="256" customWidth="1"/>
    <col min="10242" max="10243" width="11.5703125" style="256" bestFit="1" customWidth="1"/>
    <col min="10244" max="10244" width="9.5703125" style="256" bestFit="1" customWidth="1"/>
    <col min="10245" max="10245" width="10.140625" style="256" customWidth="1"/>
    <col min="10246" max="10246" width="9.5703125" style="256" bestFit="1" customWidth="1"/>
    <col min="10247" max="10247" width="11.28515625" style="256" customWidth="1"/>
    <col min="10248" max="10248" width="12.85546875" style="256" customWidth="1"/>
    <col min="10249" max="10491" width="9.140625" style="256"/>
    <col min="10492" max="10492" width="5.42578125" style="256" customWidth="1"/>
    <col min="10493" max="10493" width="70.28515625" style="256" customWidth="1"/>
    <col min="10494" max="10494" width="12.42578125" style="256" customWidth="1"/>
    <col min="10495" max="10495" width="12.28515625" style="256" customWidth="1"/>
    <col min="10496" max="10496" width="10" style="256" customWidth="1"/>
    <col min="10497" max="10497" width="10.5703125" style="256" customWidth="1"/>
    <col min="10498" max="10499" width="11.5703125" style="256" bestFit="1" customWidth="1"/>
    <col min="10500" max="10500" width="9.5703125" style="256" bestFit="1" customWidth="1"/>
    <col min="10501" max="10501" width="10.140625" style="256" customWidth="1"/>
    <col min="10502" max="10502" width="9.5703125" style="256" bestFit="1" customWidth="1"/>
    <col min="10503" max="10503" width="11.28515625" style="256" customWidth="1"/>
    <col min="10504" max="10504" width="12.85546875" style="256" customWidth="1"/>
    <col min="10505" max="10747" width="9.140625" style="256"/>
    <col min="10748" max="10748" width="5.42578125" style="256" customWidth="1"/>
    <col min="10749" max="10749" width="70.28515625" style="256" customWidth="1"/>
    <col min="10750" max="10750" width="12.42578125" style="256" customWidth="1"/>
    <col min="10751" max="10751" width="12.28515625" style="256" customWidth="1"/>
    <col min="10752" max="10752" width="10" style="256" customWidth="1"/>
    <col min="10753" max="10753" width="10.5703125" style="256" customWidth="1"/>
    <col min="10754" max="10755" width="11.5703125" style="256" bestFit="1" customWidth="1"/>
    <col min="10756" max="10756" width="9.5703125" style="256" bestFit="1" customWidth="1"/>
    <col min="10757" max="10757" width="10.140625" style="256" customWidth="1"/>
    <col min="10758" max="10758" width="9.5703125" style="256" bestFit="1" customWidth="1"/>
    <col min="10759" max="10759" width="11.28515625" style="256" customWidth="1"/>
    <col min="10760" max="10760" width="12.85546875" style="256" customWidth="1"/>
    <col min="10761" max="11003" width="9.140625" style="256"/>
    <col min="11004" max="11004" width="5.42578125" style="256" customWidth="1"/>
    <col min="11005" max="11005" width="70.28515625" style="256" customWidth="1"/>
    <col min="11006" max="11006" width="12.42578125" style="256" customWidth="1"/>
    <col min="11007" max="11007" width="12.28515625" style="256" customWidth="1"/>
    <col min="11008" max="11008" width="10" style="256" customWidth="1"/>
    <col min="11009" max="11009" width="10.5703125" style="256" customWidth="1"/>
    <col min="11010" max="11011" width="11.5703125" style="256" bestFit="1" customWidth="1"/>
    <col min="11012" max="11012" width="9.5703125" style="256" bestFit="1" customWidth="1"/>
    <col min="11013" max="11013" width="10.140625" style="256" customWidth="1"/>
    <col min="11014" max="11014" width="9.5703125" style="256" bestFit="1" customWidth="1"/>
    <col min="11015" max="11015" width="11.28515625" style="256" customWidth="1"/>
    <col min="11016" max="11016" width="12.85546875" style="256" customWidth="1"/>
    <col min="11017" max="11259" width="9.140625" style="256"/>
    <col min="11260" max="11260" width="5.42578125" style="256" customWidth="1"/>
    <col min="11261" max="11261" width="70.28515625" style="256" customWidth="1"/>
    <col min="11262" max="11262" width="12.42578125" style="256" customWidth="1"/>
    <col min="11263" max="11263" width="12.28515625" style="256" customWidth="1"/>
    <col min="11264" max="11264" width="10" style="256" customWidth="1"/>
    <col min="11265" max="11265" width="10.5703125" style="256" customWidth="1"/>
    <col min="11266" max="11267" width="11.5703125" style="256" bestFit="1" customWidth="1"/>
    <col min="11268" max="11268" width="9.5703125" style="256" bestFit="1" customWidth="1"/>
    <col min="11269" max="11269" width="10.140625" style="256" customWidth="1"/>
    <col min="11270" max="11270" width="9.5703125" style="256" bestFit="1" customWidth="1"/>
    <col min="11271" max="11271" width="11.28515625" style="256" customWidth="1"/>
    <col min="11272" max="11272" width="12.85546875" style="256" customWidth="1"/>
    <col min="11273" max="11515" width="9.140625" style="256"/>
    <col min="11516" max="11516" width="5.42578125" style="256" customWidth="1"/>
    <col min="11517" max="11517" width="70.28515625" style="256" customWidth="1"/>
    <col min="11518" max="11518" width="12.42578125" style="256" customWidth="1"/>
    <col min="11519" max="11519" width="12.28515625" style="256" customWidth="1"/>
    <col min="11520" max="11520" width="10" style="256" customWidth="1"/>
    <col min="11521" max="11521" width="10.5703125" style="256" customWidth="1"/>
    <col min="11522" max="11523" width="11.5703125" style="256" bestFit="1" customWidth="1"/>
    <col min="11524" max="11524" width="9.5703125" style="256" bestFit="1" customWidth="1"/>
    <col min="11525" max="11525" width="10.140625" style="256" customWidth="1"/>
    <col min="11526" max="11526" width="9.5703125" style="256" bestFit="1" customWidth="1"/>
    <col min="11527" max="11527" width="11.28515625" style="256" customWidth="1"/>
    <col min="11528" max="11528" width="12.85546875" style="256" customWidth="1"/>
    <col min="11529" max="11771" width="9.140625" style="256"/>
    <col min="11772" max="11772" width="5.42578125" style="256" customWidth="1"/>
    <col min="11773" max="11773" width="70.28515625" style="256" customWidth="1"/>
    <col min="11774" max="11774" width="12.42578125" style="256" customWidth="1"/>
    <col min="11775" max="11775" width="12.28515625" style="256" customWidth="1"/>
    <col min="11776" max="11776" width="10" style="256" customWidth="1"/>
    <col min="11777" max="11777" width="10.5703125" style="256" customWidth="1"/>
    <col min="11778" max="11779" width="11.5703125" style="256" bestFit="1" customWidth="1"/>
    <col min="11780" max="11780" width="9.5703125" style="256" bestFit="1" customWidth="1"/>
    <col min="11781" max="11781" width="10.140625" style="256" customWidth="1"/>
    <col min="11782" max="11782" width="9.5703125" style="256" bestFit="1" customWidth="1"/>
    <col min="11783" max="11783" width="11.28515625" style="256" customWidth="1"/>
    <col min="11784" max="11784" width="12.85546875" style="256" customWidth="1"/>
    <col min="11785" max="12027" width="9.140625" style="256"/>
    <col min="12028" max="12028" width="5.42578125" style="256" customWidth="1"/>
    <col min="12029" max="12029" width="70.28515625" style="256" customWidth="1"/>
    <col min="12030" max="12030" width="12.42578125" style="256" customWidth="1"/>
    <col min="12031" max="12031" width="12.28515625" style="256" customWidth="1"/>
    <col min="12032" max="12032" width="10" style="256" customWidth="1"/>
    <col min="12033" max="12033" width="10.5703125" style="256" customWidth="1"/>
    <col min="12034" max="12035" width="11.5703125" style="256" bestFit="1" customWidth="1"/>
    <col min="12036" max="12036" width="9.5703125" style="256" bestFit="1" customWidth="1"/>
    <col min="12037" max="12037" width="10.140625" style="256" customWidth="1"/>
    <col min="12038" max="12038" width="9.5703125" style="256" bestFit="1" customWidth="1"/>
    <col min="12039" max="12039" width="11.28515625" style="256" customWidth="1"/>
    <col min="12040" max="12040" width="12.85546875" style="256" customWidth="1"/>
    <col min="12041" max="12283" width="9.140625" style="256"/>
    <col min="12284" max="12284" width="5.42578125" style="256" customWidth="1"/>
    <col min="12285" max="12285" width="70.28515625" style="256" customWidth="1"/>
    <col min="12286" max="12286" width="12.42578125" style="256" customWidth="1"/>
    <col min="12287" max="12287" width="12.28515625" style="256" customWidth="1"/>
    <col min="12288" max="12288" width="10" style="256" customWidth="1"/>
    <col min="12289" max="12289" width="10.5703125" style="256" customWidth="1"/>
    <col min="12290" max="12291" width="11.5703125" style="256" bestFit="1" customWidth="1"/>
    <col min="12292" max="12292" width="9.5703125" style="256" bestFit="1" customWidth="1"/>
    <col min="12293" max="12293" width="10.140625" style="256" customWidth="1"/>
    <col min="12294" max="12294" width="9.5703125" style="256" bestFit="1" customWidth="1"/>
    <col min="12295" max="12295" width="11.28515625" style="256" customWidth="1"/>
    <col min="12296" max="12296" width="12.85546875" style="256" customWidth="1"/>
    <col min="12297" max="12539" width="9.140625" style="256"/>
    <col min="12540" max="12540" width="5.42578125" style="256" customWidth="1"/>
    <col min="12541" max="12541" width="70.28515625" style="256" customWidth="1"/>
    <col min="12542" max="12542" width="12.42578125" style="256" customWidth="1"/>
    <col min="12543" max="12543" width="12.28515625" style="256" customWidth="1"/>
    <col min="12544" max="12544" width="10" style="256" customWidth="1"/>
    <col min="12545" max="12545" width="10.5703125" style="256" customWidth="1"/>
    <col min="12546" max="12547" width="11.5703125" style="256" bestFit="1" customWidth="1"/>
    <col min="12548" max="12548" width="9.5703125" style="256" bestFit="1" customWidth="1"/>
    <col min="12549" max="12549" width="10.140625" style="256" customWidth="1"/>
    <col min="12550" max="12550" width="9.5703125" style="256" bestFit="1" customWidth="1"/>
    <col min="12551" max="12551" width="11.28515625" style="256" customWidth="1"/>
    <col min="12552" max="12552" width="12.85546875" style="256" customWidth="1"/>
    <col min="12553" max="12795" width="9.140625" style="256"/>
    <col min="12796" max="12796" width="5.42578125" style="256" customWidth="1"/>
    <col min="12797" max="12797" width="70.28515625" style="256" customWidth="1"/>
    <col min="12798" max="12798" width="12.42578125" style="256" customWidth="1"/>
    <col min="12799" max="12799" width="12.28515625" style="256" customWidth="1"/>
    <col min="12800" max="12800" width="10" style="256" customWidth="1"/>
    <col min="12801" max="12801" width="10.5703125" style="256" customWidth="1"/>
    <col min="12802" max="12803" width="11.5703125" style="256" bestFit="1" customWidth="1"/>
    <col min="12804" max="12804" width="9.5703125" style="256" bestFit="1" customWidth="1"/>
    <col min="12805" max="12805" width="10.140625" style="256" customWidth="1"/>
    <col min="12806" max="12806" width="9.5703125" style="256" bestFit="1" customWidth="1"/>
    <col min="12807" max="12807" width="11.28515625" style="256" customWidth="1"/>
    <col min="12808" max="12808" width="12.85546875" style="256" customWidth="1"/>
    <col min="12809" max="13051" width="9.140625" style="256"/>
    <col min="13052" max="13052" width="5.42578125" style="256" customWidth="1"/>
    <col min="13053" max="13053" width="70.28515625" style="256" customWidth="1"/>
    <col min="13054" max="13054" width="12.42578125" style="256" customWidth="1"/>
    <col min="13055" max="13055" width="12.28515625" style="256" customWidth="1"/>
    <col min="13056" max="13056" width="10" style="256" customWidth="1"/>
    <col min="13057" max="13057" width="10.5703125" style="256" customWidth="1"/>
    <col min="13058" max="13059" width="11.5703125" style="256" bestFit="1" customWidth="1"/>
    <col min="13060" max="13060" width="9.5703125" style="256" bestFit="1" customWidth="1"/>
    <col min="13061" max="13061" width="10.140625" style="256" customWidth="1"/>
    <col min="13062" max="13062" width="9.5703125" style="256" bestFit="1" customWidth="1"/>
    <col min="13063" max="13063" width="11.28515625" style="256" customWidth="1"/>
    <col min="13064" max="13064" width="12.85546875" style="256" customWidth="1"/>
    <col min="13065" max="13307" width="9.140625" style="256"/>
    <col min="13308" max="13308" width="5.42578125" style="256" customWidth="1"/>
    <col min="13309" max="13309" width="70.28515625" style="256" customWidth="1"/>
    <col min="13310" max="13310" width="12.42578125" style="256" customWidth="1"/>
    <col min="13311" max="13311" width="12.28515625" style="256" customWidth="1"/>
    <col min="13312" max="13312" width="10" style="256" customWidth="1"/>
    <col min="13313" max="13313" width="10.5703125" style="256" customWidth="1"/>
    <col min="13314" max="13315" width="11.5703125" style="256" bestFit="1" customWidth="1"/>
    <col min="13316" max="13316" width="9.5703125" style="256" bestFit="1" customWidth="1"/>
    <col min="13317" max="13317" width="10.140625" style="256" customWidth="1"/>
    <col min="13318" max="13318" width="9.5703125" style="256" bestFit="1" customWidth="1"/>
    <col min="13319" max="13319" width="11.28515625" style="256" customWidth="1"/>
    <col min="13320" max="13320" width="12.85546875" style="256" customWidth="1"/>
    <col min="13321" max="13563" width="9.140625" style="256"/>
    <col min="13564" max="13564" width="5.42578125" style="256" customWidth="1"/>
    <col min="13565" max="13565" width="70.28515625" style="256" customWidth="1"/>
    <col min="13566" max="13566" width="12.42578125" style="256" customWidth="1"/>
    <col min="13567" max="13567" width="12.28515625" style="256" customWidth="1"/>
    <col min="13568" max="13568" width="10" style="256" customWidth="1"/>
    <col min="13569" max="13569" width="10.5703125" style="256" customWidth="1"/>
    <col min="13570" max="13571" width="11.5703125" style="256" bestFit="1" customWidth="1"/>
    <col min="13572" max="13572" width="9.5703125" style="256" bestFit="1" customWidth="1"/>
    <col min="13573" max="13573" width="10.140625" style="256" customWidth="1"/>
    <col min="13574" max="13574" width="9.5703125" style="256" bestFit="1" customWidth="1"/>
    <col min="13575" max="13575" width="11.28515625" style="256" customWidth="1"/>
    <col min="13576" max="13576" width="12.85546875" style="256" customWidth="1"/>
    <col min="13577" max="13819" width="9.140625" style="256"/>
    <col min="13820" max="13820" width="5.42578125" style="256" customWidth="1"/>
    <col min="13821" max="13821" width="70.28515625" style="256" customWidth="1"/>
    <col min="13822" max="13822" width="12.42578125" style="256" customWidth="1"/>
    <col min="13823" max="13823" width="12.28515625" style="256" customWidth="1"/>
    <col min="13824" max="13824" width="10" style="256" customWidth="1"/>
    <col min="13825" max="13825" width="10.5703125" style="256" customWidth="1"/>
    <col min="13826" max="13827" width="11.5703125" style="256" bestFit="1" customWidth="1"/>
    <col min="13828" max="13828" width="9.5703125" style="256" bestFit="1" customWidth="1"/>
    <col min="13829" max="13829" width="10.140625" style="256" customWidth="1"/>
    <col min="13830" max="13830" width="9.5703125" style="256" bestFit="1" customWidth="1"/>
    <col min="13831" max="13831" width="11.28515625" style="256" customWidth="1"/>
    <col min="13832" max="13832" width="12.85546875" style="256" customWidth="1"/>
    <col min="13833" max="14075" width="9.140625" style="256"/>
    <col min="14076" max="14076" width="5.42578125" style="256" customWidth="1"/>
    <col min="14077" max="14077" width="70.28515625" style="256" customWidth="1"/>
    <col min="14078" max="14078" width="12.42578125" style="256" customWidth="1"/>
    <col min="14079" max="14079" width="12.28515625" style="256" customWidth="1"/>
    <col min="14080" max="14080" width="10" style="256" customWidth="1"/>
    <col min="14081" max="14081" width="10.5703125" style="256" customWidth="1"/>
    <col min="14082" max="14083" width="11.5703125" style="256" bestFit="1" customWidth="1"/>
    <col min="14084" max="14084" width="9.5703125" style="256" bestFit="1" customWidth="1"/>
    <col min="14085" max="14085" width="10.140625" style="256" customWidth="1"/>
    <col min="14086" max="14086" width="9.5703125" style="256" bestFit="1" customWidth="1"/>
    <col min="14087" max="14087" width="11.28515625" style="256" customWidth="1"/>
    <col min="14088" max="14088" width="12.85546875" style="256" customWidth="1"/>
    <col min="14089" max="14331" width="9.140625" style="256"/>
    <col min="14332" max="14332" width="5.42578125" style="256" customWidth="1"/>
    <col min="14333" max="14333" width="70.28515625" style="256" customWidth="1"/>
    <col min="14334" max="14334" width="12.42578125" style="256" customWidth="1"/>
    <col min="14335" max="14335" width="12.28515625" style="256" customWidth="1"/>
    <col min="14336" max="14336" width="10" style="256" customWidth="1"/>
    <col min="14337" max="14337" width="10.5703125" style="256" customWidth="1"/>
    <col min="14338" max="14339" width="11.5703125" style="256" bestFit="1" customWidth="1"/>
    <col min="14340" max="14340" width="9.5703125" style="256" bestFit="1" customWidth="1"/>
    <col min="14341" max="14341" width="10.140625" style="256" customWidth="1"/>
    <col min="14342" max="14342" width="9.5703125" style="256" bestFit="1" customWidth="1"/>
    <col min="14343" max="14343" width="11.28515625" style="256" customWidth="1"/>
    <col min="14344" max="14344" width="12.85546875" style="256" customWidth="1"/>
    <col min="14345" max="14587" width="9.140625" style="256"/>
    <col min="14588" max="14588" width="5.42578125" style="256" customWidth="1"/>
    <col min="14589" max="14589" width="70.28515625" style="256" customWidth="1"/>
    <col min="14590" max="14590" width="12.42578125" style="256" customWidth="1"/>
    <col min="14591" max="14591" width="12.28515625" style="256" customWidth="1"/>
    <col min="14592" max="14592" width="10" style="256" customWidth="1"/>
    <col min="14593" max="14593" width="10.5703125" style="256" customWidth="1"/>
    <col min="14594" max="14595" width="11.5703125" style="256" bestFit="1" customWidth="1"/>
    <col min="14596" max="14596" width="9.5703125" style="256" bestFit="1" customWidth="1"/>
    <col min="14597" max="14597" width="10.140625" style="256" customWidth="1"/>
    <col min="14598" max="14598" width="9.5703125" style="256" bestFit="1" customWidth="1"/>
    <col min="14599" max="14599" width="11.28515625" style="256" customWidth="1"/>
    <col min="14600" max="14600" width="12.85546875" style="256" customWidth="1"/>
    <col min="14601" max="14843" width="9.140625" style="256"/>
    <col min="14844" max="14844" width="5.42578125" style="256" customWidth="1"/>
    <col min="14845" max="14845" width="70.28515625" style="256" customWidth="1"/>
    <col min="14846" max="14846" width="12.42578125" style="256" customWidth="1"/>
    <col min="14847" max="14847" width="12.28515625" style="256" customWidth="1"/>
    <col min="14848" max="14848" width="10" style="256" customWidth="1"/>
    <col min="14849" max="14849" width="10.5703125" style="256" customWidth="1"/>
    <col min="14850" max="14851" width="11.5703125" style="256" bestFit="1" customWidth="1"/>
    <col min="14852" max="14852" width="9.5703125" style="256" bestFit="1" customWidth="1"/>
    <col min="14853" max="14853" width="10.140625" style="256" customWidth="1"/>
    <col min="14854" max="14854" width="9.5703125" style="256" bestFit="1" customWidth="1"/>
    <col min="14855" max="14855" width="11.28515625" style="256" customWidth="1"/>
    <col min="14856" max="14856" width="12.85546875" style="256" customWidth="1"/>
    <col min="14857" max="15099" width="9.140625" style="256"/>
    <col min="15100" max="15100" width="5.42578125" style="256" customWidth="1"/>
    <col min="15101" max="15101" width="70.28515625" style="256" customWidth="1"/>
    <col min="15102" max="15102" width="12.42578125" style="256" customWidth="1"/>
    <col min="15103" max="15103" width="12.28515625" style="256" customWidth="1"/>
    <col min="15104" max="15104" width="10" style="256" customWidth="1"/>
    <col min="15105" max="15105" width="10.5703125" style="256" customWidth="1"/>
    <col min="15106" max="15107" width="11.5703125" style="256" bestFit="1" customWidth="1"/>
    <col min="15108" max="15108" width="9.5703125" style="256" bestFit="1" customWidth="1"/>
    <col min="15109" max="15109" width="10.140625" style="256" customWidth="1"/>
    <col min="15110" max="15110" width="9.5703125" style="256" bestFit="1" customWidth="1"/>
    <col min="15111" max="15111" width="11.28515625" style="256" customWidth="1"/>
    <col min="15112" max="15112" width="12.85546875" style="256" customWidth="1"/>
    <col min="15113" max="15355" width="9.140625" style="256"/>
    <col min="15356" max="15356" width="5.42578125" style="256" customWidth="1"/>
    <col min="15357" max="15357" width="70.28515625" style="256" customWidth="1"/>
    <col min="15358" max="15358" width="12.42578125" style="256" customWidth="1"/>
    <col min="15359" max="15359" width="12.28515625" style="256" customWidth="1"/>
    <col min="15360" max="15360" width="10" style="256" customWidth="1"/>
    <col min="15361" max="15361" width="10.5703125" style="256" customWidth="1"/>
    <col min="15362" max="15363" width="11.5703125" style="256" bestFit="1" customWidth="1"/>
    <col min="15364" max="15364" width="9.5703125" style="256" bestFit="1" customWidth="1"/>
    <col min="15365" max="15365" width="10.140625" style="256" customWidth="1"/>
    <col min="15366" max="15366" width="9.5703125" style="256" bestFit="1" customWidth="1"/>
    <col min="15367" max="15367" width="11.28515625" style="256" customWidth="1"/>
    <col min="15368" max="15368" width="12.85546875" style="256" customWidth="1"/>
    <col min="15369" max="15611" width="9.140625" style="256"/>
    <col min="15612" max="15612" width="5.42578125" style="256" customWidth="1"/>
    <col min="15613" max="15613" width="70.28515625" style="256" customWidth="1"/>
    <col min="15614" max="15614" width="12.42578125" style="256" customWidth="1"/>
    <col min="15615" max="15615" width="12.28515625" style="256" customWidth="1"/>
    <col min="15616" max="15616" width="10" style="256" customWidth="1"/>
    <col min="15617" max="15617" width="10.5703125" style="256" customWidth="1"/>
    <col min="15618" max="15619" width="11.5703125" style="256" bestFit="1" customWidth="1"/>
    <col min="15620" max="15620" width="9.5703125" style="256" bestFit="1" customWidth="1"/>
    <col min="15621" max="15621" width="10.140625" style="256" customWidth="1"/>
    <col min="15622" max="15622" width="9.5703125" style="256" bestFit="1" customWidth="1"/>
    <col min="15623" max="15623" width="11.28515625" style="256" customWidth="1"/>
    <col min="15624" max="15624" width="12.85546875" style="256" customWidth="1"/>
    <col min="15625" max="15867" width="9.140625" style="256"/>
    <col min="15868" max="15868" width="5.42578125" style="256" customWidth="1"/>
    <col min="15869" max="15869" width="70.28515625" style="256" customWidth="1"/>
    <col min="15870" max="15870" width="12.42578125" style="256" customWidth="1"/>
    <col min="15871" max="15871" width="12.28515625" style="256" customWidth="1"/>
    <col min="15872" max="15872" width="10" style="256" customWidth="1"/>
    <col min="15873" max="15873" width="10.5703125" style="256" customWidth="1"/>
    <col min="15874" max="15875" width="11.5703125" style="256" bestFit="1" customWidth="1"/>
    <col min="15876" max="15876" width="9.5703125" style="256" bestFit="1" customWidth="1"/>
    <col min="15877" max="15877" width="10.140625" style="256" customWidth="1"/>
    <col min="15878" max="15878" width="9.5703125" style="256" bestFit="1" customWidth="1"/>
    <col min="15879" max="15879" width="11.28515625" style="256" customWidth="1"/>
    <col min="15880" max="15880" width="12.85546875" style="256" customWidth="1"/>
    <col min="15881" max="16123" width="9.140625" style="256"/>
    <col min="16124" max="16124" width="5.42578125" style="256" customWidth="1"/>
    <col min="16125" max="16125" width="70.28515625" style="256" customWidth="1"/>
    <col min="16126" max="16126" width="12.42578125" style="256" customWidth="1"/>
    <col min="16127" max="16127" width="12.28515625" style="256" customWidth="1"/>
    <col min="16128" max="16128" width="10" style="256" customWidth="1"/>
    <col min="16129" max="16129" width="10.5703125" style="256" customWidth="1"/>
    <col min="16130" max="16131" width="11.5703125" style="256" bestFit="1" customWidth="1"/>
    <col min="16132" max="16132" width="9.5703125" style="256" bestFit="1" customWidth="1"/>
    <col min="16133" max="16133" width="10.140625" style="256" customWidth="1"/>
    <col min="16134" max="16134" width="9.5703125" style="256" bestFit="1" customWidth="1"/>
    <col min="16135" max="16135" width="11.28515625" style="256" customWidth="1"/>
    <col min="16136" max="16136" width="12.85546875" style="256" customWidth="1"/>
    <col min="16137" max="16384" width="9.140625" style="256"/>
  </cols>
  <sheetData>
    <row r="1" spans="1:16" ht="15.75" customHeight="1">
      <c r="A1" s="251"/>
      <c r="B1" s="252"/>
      <c r="C1" s="253"/>
      <c r="D1" s="252"/>
      <c r="E1" s="252"/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</row>
    <row r="2" spans="1:16" ht="27.75" customHeight="1">
      <c r="A2" s="509" t="s">
        <v>172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</row>
    <row r="3" spans="1:16" ht="38.25" customHeight="1">
      <c r="A3" s="510" t="s">
        <v>0</v>
      </c>
      <c r="B3" s="511" t="s">
        <v>649</v>
      </c>
      <c r="C3" s="512" t="s">
        <v>650</v>
      </c>
      <c r="D3" s="511" t="s">
        <v>651</v>
      </c>
      <c r="E3" s="513" t="s">
        <v>31</v>
      </c>
      <c r="F3" s="513"/>
      <c r="G3" s="513" t="s">
        <v>652</v>
      </c>
      <c r="H3" s="513"/>
      <c r="I3" s="513"/>
      <c r="J3" s="514" t="s">
        <v>653</v>
      </c>
      <c r="K3" s="519"/>
      <c r="L3" s="515"/>
      <c r="M3" s="513" t="s">
        <v>654</v>
      </c>
      <c r="N3" s="513"/>
      <c r="O3" s="513"/>
      <c r="P3" s="513" t="s">
        <v>655</v>
      </c>
    </row>
    <row r="4" spans="1:16" ht="48" customHeight="1">
      <c r="A4" s="510"/>
      <c r="B4" s="511"/>
      <c r="C4" s="512"/>
      <c r="D4" s="511"/>
      <c r="E4" s="257" t="s">
        <v>656</v>
      </c>
      <c r="F4" s="257" t="s">
        <v>657</v>
      </c>
      <c r="G4" s="461" t="s">
        <v>993</v>
      </c>
      <c r="H4" s="461" t="s">
        <v>658</v>
      </c>
      <c r="I4" s="257" t="s">
        <v>657</v>
      </c>
      <c r="J4" s="461" t="s">
        <v>993</v>
      </c>
      <c r="K4" s="461" t="s">
        <v>658</v>
      </c>
      <c r="L4" s="257" t="s">
        <v>657</v>
      </c>
      <c r="M4" s="461" t="s">
        <v>993</v>
      </c>
      <c r="N4" s="461" t="s">
        <v>658</v>
      </c>
      <c r="O4" s="257" t="s">
        <v>657</v>
      </c>
      <c r="P4" s="513"/>
    </row>
    <row r="5" spans="1:16">
      <c r="A5" s="258">
        <v>1</v>
      </c>
      <c r="B5" s="259">
        <v>2</v>
      </c>
      <c r="C5" s="260">
        <v>3</v>
      </c>
      <c r="D5" s="259">
        <v>4</v>
      </c>
      <c r="E5" s="259">
        <v>5</v>
      </c>
      <c r="F5" s="259">
        <v>6</v>
      </c>
      <c r="G5" s="259">
        <v>9</v>
      </c>
      <c r="H5" s="460"/>
      <c r="I5" s="259">
        <v>10</v>
      </c>
      <c r="J5" s="259">
        <v>7</v>
      </c>
      <c r="K5" s="460"/>
      <c r="L5" s="259">
        <v>8</v>
      </c>
      <c r="M5" s="259">
        <v>11</v>
      </c>
      <c r="N5" s="460"/>
      <c r="O5" s="259">
        <v>12</v>
      </c>
      <c r="P5" s="259">
        <v>13</v>
      </c>
    </row>
    <row r="6" spans="1:16" customFormat="1" ht="15">
      <c r="A6" s="508" t="s">
        <v>118</v>
      </c>
      <c r="B6" s="508"/>
      <c r="C6" s="508"/>
      <c r="D6" s="508"/>
      <c r="E6" s="508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</row>
    <row r="7" spans="1:16" s="266" customFormat="1" ht="387.75">
      <c r="A7" s="261">
        <v>1</v>
      </c>
      <c r="B7" s="262" t="s">
        <v>662</v>
      </c>
      <c r="C7" s="263" t="s">
        <v>663</v>
      </c>
      <c r="D7" s="258" t="s">
        <v>2</v>
      </c>
      <c r="E7" s="264"/>
      <c r="F7" s="265">
        <v>1</v>
      </c>
      <c r="G7" s="267">
        <v>4194.8999999999996</v>
      </c>
      <c r="H7" s="267"/>
      <c r="I7" s="458">
        <f>F7*H7</f>
        <v>0</v>
      </c>
      <c r="J7" s="267">
        <v>125</v>
      </c>
      <c r="K7" s="267"/>
      <c r="L7" s="459">
        <f>F7*K7</f>
        <v>0</v>
      </c>
      <c r="M7" s="459">
        <v>0</v>
      </c>
      <c r="N7" s="459"/>
      <c r="O7" s="458">
        <f>F7*N7</f>
        <v>0</v>
      </c>
      <c r="P7" s="458">
        <f t="shared" ref="P7:P17" si="0">O7+L7+I7</f>
        <v>0</v>
      </c>
    </row>
    <row r="8" spans="1:16" s="266" customFormat="1" ht="360">
      <c r="A8" s="261">
        <v>2</v>
      </c>
      <c r="B8" s="262" t="s">
        <v>664</v>
      </c>
      <c r="C8" s="263" t="s">
        <v>663</v>
      </c>
      <c r="D8" s="258" t="s">
        <v>2</v>
      </c>
      <c r="E8" s="264"/>
      <c r="F8" s="265">
        <v>8</v>
      </c>
      <c r="G8" s="267">
        <v>1474.0000000000002</v>
      </c>
      <c r="H8" s="267"/>
      <c r="I8" s="458">
        <f t="shared" ref="I8:I17" si="1">F8*H8</f>
        <v>0</v>
      </c>
      <c r="J8" s="267">
        <v>125</v>
      </c>
      <c r="K8" s="267"/>
      <c r="L8" s="459">
        <f t="shared" ref="L8:L17" si="2">F8*K8</f>
        <v>0</v>
      </c>
      <c r="M8" s="459">
        <v>0</v>
      </c>
      <c r="N8" s="459"/>
      <c r="O8" s="458">
        <f t="shared" ref="O7:O17" si="3">F8*M8</f>
        <v>0</v>
      </c>
      <c r="P8" s="458">
        <f t="shared" si="0"/>
        <v>0</v>
      </c>
    </row>
    <row r="9" spans="1:16" s="266" customFormat="1" ht="362.25">
      <c r="A9" s="261">
        <v>3</v>
      </c>
      <c r="B9" s="262" t="s">
        <v>665</v>
      </c>
      <c r="C9" s="263" t="s">
        <v>663</v>
      </c>
      <c r="D9" s="258" t="s">
        <v>2</v>
      </c>
      <c r="E9" s="264"/>
      <c r="F9" s="265">
        <v>3</v>
      </c>
      <c r="G9" s="267">
        <v>1289.7500000000002</v>
      </c>
      <c r="H9" s="267"/>
      <c r="I9" s="458">
        <f t="shared" si="1"/>
        <v>0</v>
      </c>
      <c r="J9" s="267">
        <v>125</v>
      </c>
      <c r="K9" s="267"/>
      <c r="L9" s="459">
        <f t="shared" si="2"/>
        <v>0</v>
      </c>
      <c r="M9" s="459">
        <v>0</v>
      </c>
      <c r="N9" s="459"/>
      <c r="O9" s="458">
        <f t="shared" si="3"/>
        <v>0</v>
      </c>
      <c r="P9" s="458">
        <f t="shared" si="0"/>
        <v>0</v>
      </c>
    </row>
    <row r="10" spans="1:16" s="266" customFormat="1" ht="294.75" customHeight="1">
      <c r="A10" s="261">
        <v>4</v>
      </c>
      <c r="B10" s="262" t="s">
        <v>666</v>
      </c>
      <c r="C10" s="263" t="s">
        <v>663</v>
      </c>
      <c r="D10" s="258" t="s">
        <v>2</v>
      </c>
      <c r="E10" s="264"/>
      <c r="F10" s="265">
        <v>28</v>
      </c>
      <c r="G10" s="267">
        <v>1105.5</v>
      </c>
      <c r="H10" s="267"/>
      <c r="I10" s="458">
        <f t="shared" si="1"/>
        <v>0</v>
      </c>
      <c r="J10" s="267">
        <v>125</v>
      </c>
      <c r="K10" s="267"/>
      <c r="L10" s="459">
        <f t="shared" si="2"/>
        <v>0</v>
      </c>
      <c r="M10" s="459">
        <v>0</v>
      </c>
      <c r="N10" s="459"/>
      <c r="O10" s="458">
        <f t="shared" si="3"/>
        <v>0</v>
      </c>
      <c r="P10" s="458">
        <f t="shared" si="0"/>
        <v>0</v>
      </c>
    </row>
    <row r="11" spans="1:16" s="266" customFormat="1" ht="349.5">
      <c r="A11" s="261">
        <v>5</v>
      </c>
      <c r="B11" s="262" t="s">
        <v>667</v>
      </c>
      <c r="C11" s="263" t="s">
        <v>663</v>
      </c>
      <c r="D11" s="258" t="s">
        <v>2</v>
      </c>
      <c r="E11" s="264"/>
      <c r="F11" s="265">
        <v>6</v>
      </c>
      <c r="G11" s="267">
        <v>921.25</v>
      </c>
      <c r="H11" s="267"/>
      <c r="I11" s="458">
        <f t="shared" si="1"/>
        <v>0</v>
      </c>
      <c r="J11" s="267">
        <v>125</v>
      </c>
      <c r="K11" s="267"/>
      <c r="L11" s="459">
        <f t="shared" si="2"/>
        <v>0</v>
      </c>
      <c r="M11" s="459">
        <v>0</v>
      </c>
      <c r="N11" s="459"/>
      <c r="O11" s="458">
        <f t="shared" si="3"/>
        <v>0</v>
      </c>
      <c r="P11" s="458">
        <f t="shared" si="0"/>
        <v>0</v>
      </c>
    </row>
    <row r="12" spans="1:16" s="266" customFormat="1" ht="349.5">
      <c r="A12" s="261">
        <v>6</v>
      </c>
      <c r="B12" s="262" t="s">
        <v>668</v>
      </c>
      <c r="C12" s="263" t="s">
        <v>663</v>
      </c>
      <c r="D12" s="258" t="s">
        <v>2</v>
      </c>
      <c r="E12" s="264"/>
      <c r="F12" s="265">
        <v>6</v>
      </c>
      <c r="G12" s="267">
        <v>737.00000000000011</v>
      </c>
      <c r="H12" s="267"/>
      <c r="I12" s="458">
        <f t="shared" si="1"/>
        <v>0</v>
      </c>
      <c r="J12" s="267">
        <v>125</v>
      </c>
      <c r="K12" s="267"/>
      <c r="L12" s="459">
        <f t="shared" si="2"/>
        <v>0</v>
      </c>
      <c r="M12" s="459">
        <v>0</v>
      </c>
      <c r="N12" s="459"/>
      <c r="O12" s="458">
        <f t="shared" si="3"/>
        <v>0</v>
      </c>
      <c r="P12" s="458">
        <f t="shared" si="0"/>
        <v>0</v>
      </c>
    </row>
    <row r="13" spans="1:16" s="266" customFormat="1" ht="349.5">
      <c r="A13" s="261">
        <v>7</v>
      </c>
      <c r="B13" s="262" t="s">
        <v>669</v>
      </c>
      <c r="C13" s="263" t="s">
        <v>663</v>
      </c>
      <c r="D13" s="258" t="s">
        <v>2</v>
      </c>
      <c r="E13" s="264"/>
      <c r="F13" s="265">
        <v>3</v>
      </c>
      <c r="G13" s="267">
        <v>737.00000000000011</v>
      </c>
      <c r="H13" s="267"/>
      <c r="I13" s="458">
        <f t="shared" si="1"/>
        <v>0</v>
      </c>
      <c r="J13" s="267">
        <v>125</v>
      </c>
      <c r="K13" s="267"/>
      <c r="L13" s="459">
        <f t="shared" si="2"/>
        <v>0</v>
      </c>
      <c r="M13" s="459">
        <v>0</v>
      </c>
      <c r="N13" s="459"/>
      <c r="O13" s="458">
        <f t="shared" si="3"/>
        <v>0</v>
      </c>
      <c r="P13" s="458">
        <f t="shared" si="0"/>
        <v>0</v>
      </c>
    </row>
    <row r="14" spans="1:16" s="266" customFormat="1" ht="120">
      <c r="A14" s="261">
        <v>8</v>
      </c>
      <c r="B14" s="262" t="s">
        <v>670</v>
      </c>
      <c r="C14" s="263" t="s">
        <v>663</v>
      </c>
      <c r="D14" s="258" t="s">
        <v>2</v>
      </c>
      <c r="E14" s="264"/>
      <c r="F14" s="265">
        <v>1</v>
      </c>
      <c r="G14" s="459">
        <v>2541.0000000000005</v>
      </c>
      <c r="H14" s="459"/>
      <c r="I14" s="458">
        <f t="shared" si="1"/>
        <v>0</v>
      </c>
      <c r="J14" s="267">
        <v>0</v>
      </c>
      <c r="K14" s="267"/>
      <c r="L14" s="459">
        <f t="shared" si="2"/>
        <v>0</v>
      </c>
      <c r="M14" s="459">
        <v>0</v>
      </c>
      <c r="N14" s="459"/>
      <c r="O14" s="458">
        <f t="shared" si="3"/>
        <v>0</v>
      </c>
      <c r="P14" s="458">
        <f t="shared" si="0"/>
        <v>0</v>
      </c>
    </row>
    <row r="15" spans="1:16" s="266" customFormat="1" ht="209.25">
      <c r="A15" s="261">
        <v>9</v>
      </c>
      <c r="B15" s="262" t="s">
        <v>671</v>
      </c>
      <c r="C15" s="263" t="s">
        <v>663</v>
      </c>
      <c r="D15" s="258" t="s">
        <v>2</v>
      </c>
      <c r="E15" s="264"/>
      <c r="F15" s="265">
        <v>3</v>
      </c>
      <c r="G15" s="459">
        <v>1694.9152542372883</v>
      </c>
      <c r="H15" s="459"/>
      <c r="I15" s="458">
        <f t="shared" si="1"/>
        <v>0</v>
      </c>
      <c r="J15" s="267">
        <v>250</v>
      </c>
      <c r="K15" s="267"/>
      <c r="L15" s="459">
        <f t="shared" si="2"/>
        <v>0</v>
      </c>
      <c r="M15" s="459">
        <v>0</v>
      </c>
      <c r="N15" s="459"/>
      <c r="O15" s="458">
        <f t="shared" si="3"/>
        <v>0</v>
      </c>
      <c r="P15" s="458">
        <f t="shared" si="0"/>
        <v>0</v>
      </c>
    </row>
    <row r="16" spans="1:16" s="266" customFormat="1" ht="201.75">
      <c r="A16" s="261">
        <v>10</v>
      </c>
      <c r="B16" s="262" t="s">
        <v>672</v>
      </c>
      <c r="C16" s="263" t="s">
        <v>663</v>
      </c>
      <c r="D16" s="258" t="s">
        <v>2</v>
      </c>
      <c r="E16" s="264"/>
      <c r="F16" s="265">
        <v>3</v>
      </c>
      <c r="G16" s="459">
        <v>1694.9152542372883</v>
      </c>
      <c r="H16" s="459"/>
      <c r="I16" s="458">
        <f t="shared" si="1"/>
        <v>0</v>
      </c>
      <c r="J16" s="267">
        <v>125</v>
      </c>
      <c r="K16" s="267"/>
      <c r="L16" s="459">
        <f t="shared" si="2"/>
        <v>0</v>
      </c>
      <c r="M16" s="459">
        <v>0</v>
      </c>
      <c r="N16" s="459"/>
      <c r="O16" s="458">
        <f t="shared" si="3"/>
        <v>0</v>
      </c>
      <c r="P16" s="458">
        <f t="shared" si="0"/>
        <v>0</v>
      </c>
    </row>
    <row r="17" spans="1:16" s="266" customFormat="1" ht="227.25">
      <c r="A17" s="261">
        <v>11</v>
      </c>
      <c r="B17" s="262" t="s">
        <v>673</v>
      </c>
      <c r="C17" s="263" t="s">
        <v>663</v>
      </c>
      <c r="D17" s="258" t="s">
        <v>2</v>
      </c>
      <c r="E17" s="264"/>
      <c r="F17" s="265">
        <v>2</v>
      </c>
      <c r="G17" s="459">
        <v>4491.5</v>
      </c>
      <c r="H17" s="459"/>
      <c r="I17" s="458">
        <f t="shared" si="1"/>
        <v>0</v>
      </c>
      <c r="J17" s="267">
        <v>250</v>
      </c>
      <c r="K17" s="267"/>
      <c r="L17" s="459">
        <f t="shared" si="2"/>
        <v>0</v>
      </c>
      <c r="M17" s="459">
        <v>0</v>
      </c>
      <c r="N17" s="459"/>
      <c r="O17" s="458">
        <f t="shared" si="3"/>
        <v>0</v>
      </c>
      <c r="P17" s="458">
        <f t="shared" si="0"/>
        <v>0</v>
      </c>
    </row>
    <row r="18" spans="1:16" ht="17.25" customHeight="1">
      <c r="A18" s="268"/>
      <c r="B18" s="268" t="s">
        <v>661</v>
      </c>
      <c r="C18" s="269"/>
      <c r="D18" s="270"/>
      <c r="E18" s="271"/>
      <c r="F18" s="272"/>
      <c r="G18" s="273"/>
      <c r="H18" s="273"/>
      <c r="I18" s="273">
        <f>SUM(I7:I17)</f>
        <v>0</v>
      </c>
      <c r="J18" s="272"/>
      <c r="K18" s="272"/>
      <c r="L18" s="273">
        <f>SUM(L7:L17)</f>
        <v>0</v>
      </c>
      <c r="M18" s="273"/>
      <c r="N18" s="273"/>
      <c r="O18" s="273"/>
      <c r="P18" s="273">
        <f>SUM(P7:P17)</f>
        <v>0</v>
      </c>
    </row>
    <row r="19" spans="1:16" ht="33">
      <c r="A19" s="241"/>
      <c r="B19" s="240" t="s">
        <v>674</v>
      </c>
      <c r="C19" s="242"/>
      <c r="D19" s="243">
        <v>0.72</v>
      </c>
      <c r="E19" s="274"/>
      <c r="F19" s="244"/>
      <c r="G19" s="245"/>
      <c r="H19" s="245"/>
      <c r="I19" s="245"/>
      <c r="J19" s="244"/>
      <c r="K19" s="244"/>
      <c r="L19" s="245"/>
      <c r="M19" s="245"/>
      <c r="N19" s="245"/>
      <c r="O19" s="245"/>
      <c r="P19" s="245">
        <f>L18*D19</f>
        <v>0</v>
      </c>
    </row>
    <row r="20" spans="1:16" ht="17.25" customHeight="1">
      <c r="A20" s="268"/>
      <c r="B20" s="268" t="s">
        <v>661</v>
      </c>
      <c r="C20" s="269"/>
      <c r="D20" s="270"/>
      <c r="E20" s="271"/>
      <c r="F20" s="272"/>
      <c r="G20" s="273"/>
      <c r="H20" s="273"/>
      <c r="I20" s="273"/>
      <c r="J20" s="272"/>
      <c r="K20" s="272"/>
      <c r="L20" s="273"/>
      <c r="M20" s="273"/>
      <c r="N20" s="273"/>
      <c r="O20" s="273"/>
      <c r="P20" s="273">
        <f>P18+P19</f>
        <v>0</v>
      </c>
    </row>
    <row r="21" spans="1:16" ht="33">
      <c r="A21" s="241"/>
      <c r="B21" s="240" t="s">
        <v>675</v>
      </c>
      <c r="C21" s="242"/>
      <c r="D21" s="243">
        <v>0.08</v>
      </c>
      <c r="E21" s="274"/>
      <c r="F21" s="244"/>
      <c r="G21" s="245"/>
      <c r="H21" s="245"/>
      <c r="I21" s="245">
        <f>I18</f>
        <v>0</v>
      </c>
      <c r="J21" s="244"/>
      <c r="K21" s="244"/>
      <c r="L21" s="273"/>
      <c r="M21" s="245"/>
      <c r="N21" s="245"/>
      <c r="O21" s="245"/>
      <c r="P21" s="245">
        <f>(P20-I21)*D21</f>
        <v>0</v>
      </c>
    </row>
    <row r="22" spans="1:16" ht="19.5" customHeight="1">
      <c r="A22" s="246"/>
      <c r="B22" s="246" t="s">
        <v>676</v>
      </c>
      <c r="C22" s="247"/>
      <c r="D22" s="248"/>
      <c r="E22" s="275"/>
      <c r="F22" s="249"/>
      <c r="G22" s="250"/>
      <c r="H22" s="250"/>
      <c r="I22" s="250"/>
      <c r="J22" s="249"/>
      <c r="K22" s="249"/>
      <c r="L22" s="250"/>
      <c r="M22" s="250"/>
      <c r="N22" s="250"/>
      <c r="O22" s="250"/>
      <c r="P22" s="250">
        <f>SUM(P20:P21)</f>
        <v>0</v>
      </c>
    </row>
    <row r="23" spans="1:16" s="284" customFormat="1" ht="37.5">
      <c r="A23" s="276"/>
      <c r="B23" s="277" t="s">
        <v>677</v>
      </c>
      <c r="C23" s="278"/>
      <c r="D23" s="279"/>
      <c r="E23" s="280"/>
      <c r="F23" s="281"/>
      <c r="G23" s="282"/>
      <c r="H23" s="282"/>
      <c r="I23" s="282"/>
      <c r="J23" s="282"/>
      <c r="K23" s="282"/>
      <c r="L23" s="282"/>
      <c r="M23" s="282"/>
      <c r="N23" s="282"/>
      <c r="O23" s="283"/>
      <c r="P23" s="283"/>
    </row>
    <row r="24" spans="1:16" s="266" customFormat="1">
      <c r="A24" s="261">
        <v>1</v>
      </c>
      <c r="B24" s="285" t="s">
        <v>678</v>
      </c>
      <c r="C24" s="260" t="s">
        <v>663</v>
      </c>
      <c r="D24" s="286" t="s">
        <v>2</v>
      </c>
      <c r="E24" s="264"/>
      <c r="F24" s="265">
        <v>55</v>
      </c>
      <c r="G24" s="459">
        <v>84.745762711864415</v>
      </c>
      <c r="H24" s="459"/>
      <c r="I24" s="458">
        <f>F24*H24</f>
        <v>0</v>
      </c>
      <c r="J24" s="267">
        <v>0</v>
      </c>
      <c r="K24" s="267"/>
      <c r="L24" s="459">
        <f>F24*K24</f>
        <v>0</v>
      </c>
      <c r="M24" s="459">
        <v>0</v>
      </c>
      <c r="N24" s="459"/>
      <c r="O24" s="458">
        <f>F24*N24</f>
        <v>0</v>
      </c>
      <c r="P24" s="458">
        <f t="shared" ref="P24:P38" si="4">O24+L24+I24</f>
        <v>0</v>
      </c>
    </row>
    <row r="25" spans="1:16" s="266" customFormat="1">
      <c r="A25" s="261">
        <v>2</v>
      </c>
      <c r="B25" s="285" t="s">
        <v>679</v>
      </c>
      <c r="C25" s="260" t="s">
        <v>663</v>
      </c>
      <c r="D25" s="286" t="s">
        <v>2</v>
      </c>
      <c r="E25" s="264"/>
      <c r="F25" s="265">
        <v>55</v>
      </c>
      <c r="G25" s="459">
        <v>132</v>
      </c>
      <c r="H25" s="459"/>
      <c r="I25" s="458">
        <f t="shared" ref="I25:I38" si="5">F25*H25</f>
        <v>0</v>
      </c>
      <c r="J25" s="267">
        <v>0</v>
      </c>
      <c r="K25" s="267"/>
      <c r="L25" s="459">
        <f t="shared" ref="L25:L38" si="6">F25*K25</f>
        <v>0</v>
      </c>
      <c r="M25" s="459">
        <v>0</v>
      </c>
      <c r="N25" s="459"/>
      <c r="O25" s="458">
        <f t="shared" ref="O25:O38" si="7">F25*N25</f>
        <v>0</v>
      </c>
      <c r="P25" s="458">
        <f t="shared" si="4"/>
        <v>0</v>
      </c>
    </row>
    <row r="26" spans="1:16" s="266" customFormat="1">
      <c r="A26" s="261">
        <v>3</v>
      </c>
      <c r="B26" s="287" t="s">
        <v>680</v>
      </c>
      <c r="C26" s="260" t="s">
        <v>663</v>
      </c>
      <c r="D26" s="286" t="s">
        <v>2</v>
      </c>
      <c r="E26" s="264"/>
      <c r="F26" s="265">
        <v>2</v>
      </c>
      <c r="G26" s="459">
        <v>2904</v>
      </c>
      <c r="H26" s="459"/>
      <c r="I26" s="458">
        <f t="shared" si="5"/>
        <v>0</v>
      </c>
      <c r="J26" s="267">
        <v>625</v>
      </c>
      <c r="K26" s="267"/>
      <c r="L26" s="459">
        <f t="shared" si="6"/>
        <v>0</v>
      </c>
      <c r="M26" s="459">
        <v>0</v>
      </c>
      <c r="N26" s="459"/>
      <c r="O26" s="458">
        <f t="shared" si="7"/>
        <v>0</v>
      </c>
      <c r="P26" s="458">
        <f t="shared" si="4"/>
        <v>0</v>
      </c>
    </row>
    <row r="27" spans="1:16" s="266" customFormat="1">
      <c r="A27" s="261">
        <v>4</v>
      </c>
      <c r="B27" s="287" t="s">
        <v>681</v>
      </c>
      <c r="C27" s="260" t="s">
        <v>663</v>
      </c>
      <c r="D27" s="286" t="s">
        <v>2</v>
      </c>
      <c r="E27" s="264"/>
      <c r="F27" s="265">
        <v>1</v>
      </c>
      <c r="G27" s="459">
        <v>9900</v>
      </c>
      <c r="H27" s="459"/>
      <c r="I27" s="458">
        <f t="shared" si="5"/>
        <v>0</v>
      </c>
      <c r="J27" s="267">
        <v>0</v>
      </c>
      <c r="K27" s="267"/>
      <c r="L27" s="459">
        <f t="shared" si="6"/>
        <v>0</v>
      </c>
      <c r="M27" s="459">
        <v>0</v>
      </c>
      <c r="N27" s="459"/>
      <c r="O27" s="458">
        <f t="shared" si="7"/>
        <v>0</v>
      </c>
      <c r="P27" s="458">
        <f t="shared" si="4"/>
        <v>0</v>
      </c>
    </row>
    <row r="28" spans="1:16" s="266" customFormat="1" ht="27" customHeight="1">
      <c r="A28" s="261">
        <v>5</v>
      </c>
      <c r="B28" s="288" t="s">
        <v>682</v>
      </c>
      <c r="C28" s="263" t="s">
        <v>663</v>
      </c>
      <c r="D28" s="258" t="s">
        <v>2</v>
      </c>
      <c r="E28" s="264"/>
      <c r="F28" s="265">
        <v>1</v>
      </c>
      <c r="G28" s="459">
        <v>2563.59</v>
      </c>
      <c r="H28" s="459"/>
      <c r="I28" s="458">
        <f t="shared" si="5"/>
        <v>0</v>
      </c>
      <c r="J28" s="267">
        <v>78</v>
      </c>
      <c r="K28" s="267"/>
      <c r="L28" s="459">
        <f t="shared" si="6"/>
        <v>0</v>
      </c>
      <c r="M28" s="459">
        <v>0</v>
      </c>
      <c r="N28" s="459"/>
      <c r="O28" s="458">
        <f t="shared" si="7"/>
        <v>0</v>
      </c>
      <c r="P28" s="458">
        <f t="shared" si="4"/>
        <v>0</v>
      </c>
    </row>
    <row r="29" spans="1:16" s="266" customFormat="1" ht="27" customHeight="1">
      <c r="A29" s="261">
        <v>6</v>
      </c>
      <c r="B29" s="288" t="s">
        <v>683</v>
      </c>
      <c r="C29" s="263" t="s">
        <v>663</v>
      </c>
      <c r="D29" s="258" t="s">
        <v>2</v>
      </c>
      <c r="E29" s="264"/>
      <c r="F29" s="265">
        <v>4</v>
      </c>
      <c r="G29" s="459">
        <v>190.71250000000001</v>
      </c>
      <c r="H29" s="459"/>
      <c r="I29" s="458">
        <f t="shared" si="5"/>
        <v>0</v>
      </c>
      <c r="J29" s="267">
        <v>78</v>
      </c>
      <c r="K29" s="267"/>
      <c r="L29" s="459">
        <f t="shared" si="6"/>
        <v>0</v>
      </c>
      <c r="M29" s="459">
        <v>0</v>
      </c>
      <c r="N29" s="459"/>
      <c r="O29" s="458">
        <f t="shared" si="7"/>
        <v>0</v>
      </c>
      <c r="P29" s="458">
        <f t="shared" si="4"/>
        <v>0</v>
      </c>
    </row>
    <row r="30" spans="1:16" s="266" customFormat="1" ht="47.25">
      <c r="A30" s="261">
        <v>7</v>
      </c>
      <c r="B30" s="285" t="s">
        <v>684</v>
      </c>
      <c r="C30" s="260" t="s">
        <v>663</v>
      </c>
      <c r="D30" s="286" t="s">
        <v>685</v>
      </c>
      <c r="E30" s="264"/>
      <c r="F30" s="265">
        <v>50</v>
      </c>
      <c r="G30" s="459">
        <v>99</v>
      </c>
      <c r="H30" s="459"/>
      <c r="I30" s="458">
        <f t="shared" si="5"/>
        <v>0</v>
      </c>
      <c r="J30" s="267">
        <v>0</v>
      </c>
      <c r="K30" s="267"/>
      <c r="L30" s="459">
        <f t="shared" si="6"/>
        <v>0</v>
      </c>
      <c r="M30" s="459">
        <v>0</v>
      </c>
      <c r="N30" s="459"/>
      <c r="O30" s="458">
        <f t="shared" si="7"/>
        <v>0</v>
      </c>
      <c r="P30" s="458">
        <f t="shared" si="4"/>
        <v>0</v>
      </c>
    </row>
    <row r="31" spans="1:16" s="266" customFormat="1">
      <c r="A31" s="261">
        <v>8</v>
      </c>
      <c r="B31" s="285" t="s">
        <v>686</v>
      </c>
      <c r="C31" s="260" t="s">
        <v>663</v>
      </c>
      <c r="D31" s="286" t="s">
        <v>2</v>
      </c>
      <c r="E31" s="264"/>
      <c r="F31" s="265">
        <v>11</v>
      </c>
      <c r="G31" s="459">
        <v>99</v>
      </c>
      <c r="H31" s="459"/>
      <c r="I31" s="458">
        <f t="shared" si="5"/>
        <v>0</v>
      </c>
      <c r="J31" s="267">
        <v>0</v>
      </c>
      <c r="K31" s="267"/>
      <c r="L31" s="459">
        <f t="shared" si="6"/>
        <v>0</v>
      </c>
      <c r="M31" s="459">
        <v>0</v>
      </c>
      <c r="N31" s="459"/>
      <c r="O31" s="458">
        <f t="shared" si="7"/>
        <v>0</v>
      </c>
      <c r="P31" s="458">
        <f t="shared" si="4"/>
        <v>0</v>
      </c>
    </row>
    <row r="32" spans="1:16" s="266" customFormat="1">
      <c r="A32" s="261">
        <v>9</v>
      </c>
      <c r="B32" s="285" t="s">
        <v>687</v>
      </c>
      <c r="C32" s="260" t="s">
        <v>663</v>
      </c>
      <c r="D32" s="286" t="s">
        <v>2</v>
      </c>
      <c r="E32" s="264"/>
      <c r="F32" s="265">
        <v>11</v>
      </c>
      <c r="G32" s="459">
        <v>99</v>
      </c>
      <c r="H32" s="459"/>
      <c r="I32" s="458">
        <f t="shared" si="5"/>
        <v>0</v>
      </c>
      <c r="J32" s="267">
        <v>0</v>
      </c>
      <c r="K32" s="267"/>
      <c r="L32" s="459">
        <f t="shared" si="6"/>
        <v>0</v>
      </c>
      <c r="M32" s="459">
        <v>0</v>
      </c>
      <c r="N32" s="459"/>
      <c r="O32" s="458">
        <f t="shared" si="7"/>
        <v>0</v>
      </c>
      <c r="P32" s="458">
        <f t="shared" si="4"/>
        <v>0</v>
      </c>
    </row>
    <row r="33" spans="1:16" s="266" customFormat="1" ht="33">
      <c r="A33" s="261">
        <v>10</v>
      </c>
      <c r="B33" s="289" t="s">
        <v>688</v>
      </c>
      <c r="C33" s="263" t="s">
        <v>663</v>
      </c>
      <c r="D33" s="258" t="s">
        <v>2</v>
      </c>
      <c r="E33" s="264"/>
      <c r="F33" s="265">
        <v>12</v>
      </c>
      <c r="G33" s="459">
        <v>360.20333333333298</v>
      </c>
      <c r="H33" s="459"/>
      <c r="I33" s="458">
        <f t="shared" si="5"/>
        <v>0</v>
      </c>
      <c r="J33" s="267">
        <v>78</v>
      </c>
      <c r="K33" s="267"/>
      <c r="L33" s="459">
        <f t="shared" si="6"/>
        <v>0</v>
      </c>
      <c r="M33" s="459">
        <v>0</v>
      </c>
      <c r="N33" s="459"/>
      <c r="O33" s="458">
        <f t="shared" si="7"/>
        <v>0</v>
      </c>
      <c r="P33" s="458">
        <f t="shared" si="4"/>
        <v>0</v>
      </c>
    </row>
    <row r="34" spans="1:16" s="266" customFormat="1">
      <c r="A34" s="261">
        <v>11</v>
      </c>
      <c r="B34" s="285" t="s">
        <v>689</v>
      </c>
      <c r="C34" s="260" t="s">
        <v>663</v>
      </c>
      <c r="D34" s="286" t="s">
        <v>2</v>
      </c>
      <c r="E34" s="264"/>
      <c r="F34" s="265">
        <v>12</v>
      </c>
      <c r="G34" s="459">
        <v>99</v>
      </c>
      <c r="H34" s="459"/>
      <c r="I34" s="458">
        <f t="shared" si="5"/>
        <v>0</v>
      </c>
      <c r="J34" s="267">
        <v>0</v>
      </c>
      <c r="K34" s="267"/>
      <c r="L34" s="459">
        <f t="shared" si="6"/>
        <v>0</v>
      </c>
      <c r="M34" s="459">
        <v>0</v>
      </c>
      <c r="N34" s="459"/>
      <c r="O34" s="458">
        <f t="shared" si="7"/>
        <v>0</v>
      </c>
      <c r="P34" s="458">
        <f t="shared" si="4"/>
        <v>0</v>
      </c>
    </row>
    <row r="35" spans="1:16" s="293" customFormat="1" ht="39.950000000000003" customHeight="1">
      <c r="A35" s="290" t="s">
        <v>690</v>
      </c>
      <c r="B35" s="291" t="s">
        <v>691</v>
      </c>
      <c r="C35" s="263" t="s">
        <v>692</v>
      </c>
      <c r="D35" s="292" t="s">
        <v>78</v>
      </c>
      <c r="E35" s="264"/>
      <c r="F35" s="264">
        <v>3</v>
      </c>
      <c r="G35" s="459">
        <v>211.9</v>
      </c>
      <c r="H35" s="459"/>
      <c r="I35" s="458">
        <f t="shared" si="5"/>
        <v>0</v>
      </c>
      <c r="J35" s="267">
        <v>30</v>
      </c>
      <c r="K35" s="267"/>
      <c r="L35" s="459">
        <f t="shared" si="6"/>
        <v>0</v>
      </c>
      <c r="M35" s="459">
        <v>0</v>
      </c>
      <c r="N35" s="459"/>
      <c r="O35" s="458">
        <f t="shared" si="7"/>
        <v>0</v>
      </c>
      <c r="P35" s="458">
        <f t="shared" si="4"/>
        <v>0</v>
      </c>
    </row>
    <row r="36" spans="1:16" s="293" customFormat="1" ht="39.950000000000003" customHeight="1">
      <c r="A36" s="290" t="s">
        <v>693</v>
      </c>
      <c r="B36" s="291" t="s">
        <v>694</v>
      </c>
      <c r="C36" s="263" t="s">
        <v>692</v>
      </c>
      <c r="D36" s="292" t="s">
        <v>78</v>
      </c>
      <c r="E36" s="264"/>
      <c r="F36" s="264">
        <v>1</v>
      </c>
      <c r="G36" s="459">
        <v>211.9</v>
      </c>
      <c r="H36" s="459"/>
      <c r="I36" s="458">
        <f t="shared" si="5"/>
        <v>0</v>
      </c>
      <c r="J36" s="267">
        <v>30</v>
      </c>
      <c r="K36" s="267"/>
      <c r="L36" s="459">
        <f t="shared" si="6"/>
        <v>0</v>
      </c>
      <c r="M36" s="459">
        <v>0</v>
      </c>
      <c r="N36" s="459"/>
      <c r="O36" s="458">
        <f t="shared" si="7"/>
        <v>0</v>
      </c>
      <c r="P36" s="458">
        <f t="shared" si="4"/>
        <v>0</v>
      </c>
    </row>
    <row r="37" spans="1:16" s="293" customFormat="1" ht="39.950000000000003" customHeight="1">
      <c r="A37" s="290" t="s">
        <v>695</v>
      </c>
      <c r="B37" s="291" t="s">
        <v>694</v>
      </c>
      <c r="C37" s="263" t="s">
        <v>692</v>
      </c>
      <c r="D37" s="292" t="s">
        <v>78</v>
      </c>
      <c r="E37" s="264"/>
      <c r="F37" s="264">
        <v>1</v>
      </c>
      <c r="G37" s="459">
        <v>211.9</v>
      </c>
      <c r="H37" s="459"/>
      <c r="I37" s="458">
        <f t="shared" si="5"/>
        <v>0</v>
      </c>
      <c r="J37" s="267">
        <v>30</v>
      </c>
      <c r="K37" s="267"/>
      <c r="L37" s="459">
        <f t="shared" si="6"/>
        <v>0</v>
      </c>
      <c r="M37" s="459">
        <v>0</v>
      </c>
      <c r="N37" s="459"/>
      <c r="O37" s="458">
        <f t="shared" si="7"/>
        <v>0</v>
      </c>
      <c r="P37" s="458">
        <f t="shared" si="4"/>
        <v>0</v>
      </c>
    </row>
    <row r="38" spans="1:16" s="266" customFormat="1">
      <c r="A38" s="261">
        <v>13</v>
      </c>
      <c r="B38" s="294" t="s">
        <v>696</v>
      </c>
      <c r="C38" s="263" t="s">
        <v>663</v>
      </c>
      <c r="D38" s="258" t="s">
        <v>2</v>
      </c>
      <c r="E38" s="264"/>
      <c r="F38" s="265">
        <v>1</v>
      </c>
      <c r="G38" s="459">
        <v>0</v>
      </c>
      <c r="H38" s="459"/>
      <c r="I38" s="458">
        <f t="shared" si="5"/>
        <v>0</v>
      </c>
      <c r="J38" s="267">
        <v>12500</v>
      </c>
      <c r="K38" s="267"/>
      <c r="L38" s="459">
        <f t="shared" si="6"/>
        <v>0</v>
      </c>
      <c r="M38" s="459">
        <v>0</v>
      </c>
      <c r="N38" s="459"/>
      <c r="O38" s="458">
        <f t="shared" si="7"/>
        <v>0</v>
      </c>
      <c r="P38" s="458">
        <f t="shared" si="4"/>
        <v>0</v>
      </c>
    </row>
    <row r="39" spans="1:16" ht="17.25" customHeight="1">
      <c r="A39" s="268"/>
      <c r="B39" s="268" t="s">
        <v>661</v>
      </c>
      <c r="C39" s="269"/>
      <c r="D39" s="270"/>
      <c r="E39" s="271"/>
      <c r="F39" s="272"/>
      <c r="G39" s="273"/>
      <c r="H39" s="273"/>
      <c r="I39" s="273">
        <f>SUM(I24:I38)</f>
        <v>0</v>
      </c>
      <c r="J39" s="272"/>
      <c r="K39" s="272"/>
      <c r="L39" s="273">
        <f>SUM(L24:L38)</f>
        <v>0</v>
      </c>
      <c r="M39" s="273"/>
      <c r="N39" s="273"/>
      <c r="O39" s="273"/>
      <c r="P39" s="273">
        <f>SUM(P24:P38)</f>
        <v>0</v>
      </c>
    </row>
    <row r="40" spans="1:16" ht="33">
      <c r="A40" s="241"/>
      <c r="B40" s="240" t="s">
        <v>674</v>
      </c>
      <c r="C40" s="242"/>
      <c r="D40" s="243">
        <v>0.72</v>
      </c>
      <c r="E40" s="274"/>
      <c r="F40" s="244"/>
      <c r="G40" s="245"/>
      <c r="H40" s="245"/>
      <c r="I40" s="245"/>
      <c r="J40" s="244"/>
      <c r="K40" s="244"/>
      <c r="L40" s="245"/>
      <c r="M40" s="245"/>
      <c r="N40" s="245"/>
      <c r="O40" s="245"/>
      <c r="P40" s="245">
        <f>L39*D40</f>
        <v>0</v>
      </c>
    </row>
    <row r="41" spans="1:16" ht="17.25" customHeight="1">
      <c r="A41" s="268"/>
      <c r="B41" s="268" t="s">
        <v>661</v>
      </c>
      <c r="C41" s="269"/>
      <c r="D41" s="270"/>
      <c r="E41" s="271"/>
      <c r="F41" s="272"/>
      <c r="G41" s="273"/>
      <c r="H41" s="273"/>
      <c r="I41" s="273"/>
      <c r="J41" s="272"/>
      <c r="K41" s="272"/>
      <c r="L41" s="273"/>
      <c r="M41" s="273"/>
      <c r="N41" s="273"/>
      <c r="O41" s="273"/>
      <c r="P41" s="273">
        <f>P39+P40</f>
        <v>0</v>
      </c>
    </row>
    <row r="42" spans="1:16" ht="33">
      <c r="A42" s="241"/>
      <c r="B42" s="240" t="s">
        <v>675</v>
      </c>
      <c r="C42" s="242"/>
      <c r="D42" s="243">
        <v>0.08</v>
      </c>
      <c r="E42" s="274"/>
      <c r="F42" s="244"/>
      <c r="G42" s="245"/>
      <c r="H42" s="245"/>
      <c r="I42" s="245">
        <f>I39</f>
        <v>0</v>
      </c>
      <c r="J42" s="244"/>
      <c r="K42" s="244"/>
      <c r="L42" s="273"/>
      <c r="M42" s="245"/>
      <c r="N42" s="245"/>
      <c r="O42" s="245"/>
      <c r="P42" s="245">
        <f>(P41-I42)*D42</f>
        <v>0</v>
      </c>
    </row>
    <row r="43" spans="1:16" ht="19.5" customHeight="1">
      <c r="A43" s="246"/>
      <c r="B43" s="246" t="s">
        <v>697</v>
      </c>
      <c r="C43" s="247"/>
      <c r="D43" s="248"/>
      <c r="E43" s="275"/>
      <c r="F43" s="249"/>
      <c r="G43" s="250"/>
      <c r="H43" s="250"/>
      <c r="I43" s="250"/>
      <c r="J43" s="249"/>
      <c r="K43" s="249"/>
      <c r="L43" s="250"/>
      <c r="M43" s="250"/>
      <c r="N43" s="250"/>
      <c r="O43" s="250"/>
      <c r="P43" s="250">
        <f>SUM(P41:P42)</f>
        <v>0</v>
      </c>
    </row>
    <row r="44" spans="1:16" s="284" customFormat="1" ht="22.5" customHeight="1">
      <c r="A44" s="276"/>
      <c r="B44" s="277" t="s">
        <v>698</v>
      </c>
      <c r="C44" s="278"/>
      <c r="D44" s="279"/>
      <c r="E44" s="280"/>
      <c r="F44" s="281"/>
      <c r="G44" s="282"/>
      <c r="H44" s="282"/>
      <c r="I44" s="282"/>
      <c r="J44" s="282"/>
      <c r="K44" s="282"/>
      <c r="L44" s="282"/>
      <c r="M44" s="282"/>
      <c r="N44" s="282"/>
      <c r="O44" s="283"/>
      <c r="P44" s="283"/>
    </row>
    <row r="45" spans="1:16" s="266" customFormat="1" ht="145.5">
      <c r="A45" s="261">
        <v>1</v>
      </c>
      <c r="B45" s="262" t="s">
        <v>699</v>
      </c>
      <c r="C45" s="263" t="s">
        <v>663</v>
      </c>
      <c r="D45" s="258" t="s">
        <v>2</v>
      </c>
      <c r="E45" s="264"/>
      <c r="F45" s="265">
        <v>5</v>
      </c>
      <c r="G45" s="459">
        <v>1702.596</v>
      </c>
      <c r="H45" s="459"/>
      <c r="I45" s="458">
        <f>F45*H45</f>
        <v>0</v>
      </c>
      <c r="J45" s="267">
        <v>172.8</v>
      </c>
      <c r="K45" s="267"/>
      <c r="L45" s="459">
        <f>F45*K45</f>
        <v>0</v>
      </c>
      <c r="M45" s="459">
        <v>0</v>
      </c>
      <c r="N45" s="459"/>
      <c r="O45" s="458">
        <f>F45*N45</f>
        <v>0</v>
      </c>
      <c r="P45" s="458">
        <f t="shared" ref="P45:P62" si="8">O45+L45+I45</f>
        <v>0</v>
      </c>
    </row>
    <row r="46" spans="1:16" s="293" customFormat="1" ht="56.25">
      <c r="A46" s="290" t="s">
        <v>660</v>
      </c>
      <c r="B46" s="262" t="s">
        <v>700</v>
      </c>
      <c r="C46" s="263" t="s">
        <v>663</v>
      </c>
      <c r="D46" s="258" t="s">
        <v>2</v>
      </c>
      <c r="E46" s="264"/>
      <c r="F46" s="264">
        <v>5</v>
      </c>
      <c r="G46" s="459">
        <v>121.76</v>
      </c>
      <c r="H46" s="459"/>
      <c r="I46" s="458">
        <f t="shared" ref="I46:I62" si="9">F46*H46</f>
        <v>0</v>
      </c>
      <c r="J46" s="267">
        <v>1.8</v>
      </c>
      <c r="K46" s="267"/>
      <c r="L46" s="459">
        <f t="shared" ref="L46:L62" si="10">F46*K46</f>
        <v>0</v>
      </c>
      <c r="M46" s="459">
        <v>0</v>
      </c>
      <c r="N46" s="459"/>
      <c r="O46" s="458">
        <f t="shared" ref="O46:O62" si="11">F46*N46</f>
        <v>0</v>
      </c>
      <c r="P46" s="458">
        <f t="shared" si="8"/>
        <v>0</v>
      </c>
    </row>
    <row r="47" spans="1:16" s="293" customFormat="1" ht="39.950000000000003" customHeight="1">
      <c r="A47" s="290" t="s">
        <v>701</v>
      </c>
      <c r="B47" s="262" t="s">
        <v>702</v>
      </c>
      <c r="C47" s="263" t="s">
        <v>692</v>
      </c>
      <c r="D47" s="292" t="s">
        <v>78</v>
      </c>
      <c r="E47" s="264"/>
      <c r="F47" s="264">
        <v>5</v>
      </c>
      <c r="G47" s="459">
        <v>211.9</v>
      </c>
      <c r="H47" s="459"/>
      <c r="I47" s="458">
        <f t="shared" si="9"/>
        <v>0</v>
      </c>
      <c r="J47" s="267">
        <v>62.5</v>
      </c>
      <c r="K47" s="267"/>
      <c r="L47" s="459">
        <f t="shared" si="10"/>
        <v>0</v>
      </c>
      <c r="M47" s="459">
        <v>0</v>
      </c>
      <c r="N47" s="459"/>
      <c r="O47" s="458">
        <f t="shared" si="11"/>
        <v>0</v>
      </c>
      <c r="P47" s="458">
        <f t="shared" si="8"/>
        <v>0</v>
      </c>
    </row>
    <row r="48" spans="1:16" s="293" customFormat="1" ht="43.5">
      <c r="A48" s="290" t="s">
        <v>703</v>
      </c>
      <c r="B48" s="262" t="s">
        <v>704</v>
      </c>
      <c r="C48" s="263" t="s">
        <v>692</v>
      </c>
      <c r="D48" s="292" t="s">
        <v>78</v>
      </c>
      <c r="E48" s="264"/>
      <c r="F48" s="264">
        <v>5</v>
      </c>
      <c r="G48" s="459">
        <v>84.745762711864415</v>
      </c>
      <c r="H48" s="459"/>
      <c r="I48" s="458">
        <f t="shared" si="9"/>
        <v>0</v>
      </c>
      <c r="J48" s="267">
        <v>25</v>
      </c>
      <c r="K48" s="267"/>
      <c r="L48" s="459">
        <f t="shared" si="10"/>
        <v>0</v>
      </c>
      <c r="M48" s="459">
        <v>0</v>
      </c>
      <c r="N48" s="459"/>
      <c r="O48" s="458">
        <f t="shared" si="11"/>
        <v>0</v>
      </c>
      <c r="P48" s="458">
        <f t="shared" si="8"/>
        <v>0</v>
      </c>
    </row>
    <row r="49" spans="1:16" s="293" customFormat="1" ht="39.950000000000003" customHeight="1">
      <c r="A49" s="290" t="s">
        <v>705</v>
      </c>
      <c r="B49" s="262" t="s">
        <v>706</v>
      </c>
      <c r="C49" s="263" t="s">
        <v>692</v>
      </c>
      <c r="D49" s="292" t="s">
        <v>78</v>
      </c>
      <c r="E49" s="264"/>
      <c r="F49" s="264">
        <v>5</v>
      </c>
      <c r="G49" s="459">
        <v>84.745762711864415</v>
      </c>
      <c r="H49" s="459"/>
      <c r="I49" s="458">
        <f t="shared" si="9"/>
        <v>0</v>
      </c>
      <c r="J49" s="267">
        <v>25</v>
      </c>
      <c r="K49" s="267"/>
      <c r="L49" s="459">
        <f t="shared" si="10"/>
        <v>0</v>
      </c>
      <c r="M49" s="459">
        <v>0</v>
      </c>
      <c r="N49" s="459"/>
      <c r="O49" s="458">
        <f t="shared" si="11"/>
        <v>0</v>
      </c>
      <c r="P49" s="458">
        <f t="shared" si="8"/>
        <v>0</v>
      </c>
    </row>
    <row r="50" spans="1:16" s="293" customFormat="1" ht="39.950000000000003" customHeight="1">
      <c r="A50" s="290" t="s">
        <v>707</v>
      </c>
      <c r="B50" s="262" t="s">
        <v>708</v>
      </c>
      <c r="C50" s="263" t="s">
        <v>692</v>
      </c>
      <c r="D50" s="292" t="s">
        <v>78</v>
      </c>
      <c r="E50" s="264"/>
      <c r="F50" s="264">
        <v>5</v>
      </c>
      <c r="G50" s="459">
        <v>41.96</v>
      </c>
      <c r="H50" s="459"/>
      <c r="I50" s="458">
        <f t="shared" si="9"/>
        <v>0</v>
      </c>
      <c r="J50" s="267">
        <v>12</v>
      </c>
      <c r="K50" s="267"/>
      <c r="L50" s="459">
        <f t="shared" si="10"/>
        <v>0</v>
      </c>
      <c r="M50" s="459">
        <v>0</v>
      </c>
      <c r="N50" s="459"/>
      <c r="O50" s="458">
        <f t="shared" si="11"/>
        <v>0</v>
      </c>
      <c r="P50" s="458">
        <f t="shared" si="8"/>
        <v>0</v>
      </c>
    </row>
    <row r="51" spans="1:16" s="293" customFormat="1" ht="39.950000000000003" customHeight="1">
      <c r="A51" s="290" t="s">
        <v>709</v>
      </c>
      <c r="B51" s="262" t="s">
        <v>710</v>
      </c>
      <c r="C51" s="263" t="s">
        <v>692</v>
      </c>
      <c r="D51" s="292" t="s">
        <v>78</v>
      </c>
      <c r="E51" s="264"/>
      <c r="F51" s="264">
        <v>5</v>
      </c>
      <c r="G51" s="459">
        <v>96.02</v>
      </c>
      <c r="H51" s="459"/>
      <c r="I51" s="458">
        <f t="shared" si="9"/>
        <v>0</v>
      </c>
      <c r="J51" s="267">
        <v>12</v>
      </c>
      <c r="K51" s="267"/>
      <c r="L51" s="459">
        <f t="shared" si="10"/>
        <v>0</v>
      </c>
      <c r="M51" s="459">
        <v>0</v>
      </c>
      <c r="N51" s="459"/>
      <c r="O51" s="458">
        <f t="shared" si="11"/>
        <v>0</v>
      </c>
      <c r="P51" s="458">
        <f t="shared" si="8"/>
        <v>0</v>
      </c>
    </row>
    <row r="52" spans="1:16" s="293" customFormat="1" ht="39.950000000000003" customHeight="1">
      <c r="A52" s="290" t="s">
        <v>711</v>
      </c>
      <c r="B52" s="285" t="s">
        <v>712</v>
      </c>
      <c r="C52" s="263" t="s">
        <v>663</v>
      </c>
      <c r="D52" s="258" t="s">
        <v>2</v>
      </c>
      <c r="E52" s="264"/>
      <c r="F52" s="264">
        <v>2</v>
      </c>
      <c r="G52" s="459">
        <v>979.11</v>
      </c>
      <c r="H52" s="459"/>
      <c r="I52" s="458">
        <f t="shared" si="9"/>
        <v>0</v>
      </c>
      <c r="J52" s="267">
        <v>30</v>
      </c>
      <c r="K52" s="267"/>
      <c r="L52" s="459">
        <f t="shared" si="10"/>
        <v>0</v>
      </c>
      <c r="M52" s="459">
        <v>0</v>
      </c>
      <c r="N52" s="459"/>
      <c r="O52" s="458">
        <f t="shared" si="11"/>
        <v>0</v>
      </c>
      <c r="P52" s="458">
        <f t="shared" si="8"/>
        <v>0</v>
      </c>
    </row>
    <row r="53" spans="1:16" s="293" customFormat="1" ht="39.950000000000003" customHeight="1">
      <c r="A53" s="290" t="s">
        <v>690</v>
      </c>
      <c r="B53" s="285" t="s">
        <v>713</v>
      </c>
      <c r="C53" s="263" t="s">
        <v>663</v>
      </c>
      <c r="D53" s="258" t="s">
        <v>2</v>
      </c>
      <c r="E53" s="264"/>
      <c r="F53" s="264">
        <v>6</v>
      </c>
      <c r="G53" s="459">
        <v>41</v>
      </c>
      <c r="H53" s="459"/>
      <c r="I53" s="458">
        <f t="shared" si="9"/>
        <v>0</v>
      </c>
      <c r="J53" s="267">
        <v>12.5</v>
      </c>
      <c r="K53" s="267"/>
      <c r="L53" s="459">
        <f t="shared" si="10"/>
        <v>0</v>
      </c>
      <c r="M53" s="459">
        <v>0</v>
      </c>
      <c r="N53" s="459"/>
      <c r="O53" s="458">
        <f t="shared" si="11"/>
        <v>0</v>
      </c>
      <c r="P53" s="458">
        <f t="shared" si="8"/>
        <v>0</v>
      </c>
    </row>
    <row r="54" spans="1:16" s="293" customFormat="1" ht="39.950000000000003" customHeight="1">
      <c r="A54" s="290" t="s">
        <v>693</v>
      </c>
      <c r="B54" s="285" t="s">
        <v>714</v>
      </c>
      <c r="C54" s="263" t="s">
        <v>663</v>
      </c>
      <c r="D54" s="258" t="s">
        <v>2</v>
      </c>
      <c r="E54" s="264"/>
      <c r="F54" s="264">
        <v>18</v>
      </c>
      <c r="G54" s="459">
        <v>25.423728813559322</v>
      </c>
      <c r="H54" s="459"/>
      <c r="I54" s="458">
        <f t="shared" si="9"/>
        <v>0</v>
      </c>
      <c r="J54" s="267">
        <v>6.25</v>
      </c>
      <c r="K54" s="267"/>
      <c r="L54" s="459">
        <f t="shared" si="10"/>
        <v>0</v>
      </c>
      <c r="M54" s="459">
        <v>0</v>
      </c>
      <c r="N54" s="459"/>
      <c r="O54" s="458">
        <f t="shared" si="11"/>
        <v>0</v>
      </c>
      <c r="P54" s="458">
        <f t="shared" si="8"/>
        <v>0</v>
      </c>
    </row>
    <row r="55" spans="1:16" s="293" customFormat="1" ht="39.950000000000003" customHeight="1">
      <c r="A55" s="290" t="s">
        <v>695</v>
      </c>
      <c r="B55" s="285" t="s">
        <v>715</v>
      </c>
      <c r="C55" s="263" t="s">
        <v>663</v>
      </c>
      <c r="D55" s="258" t="s">
        <v>2</v>
      </c>
      <c r="E55" s="264"/>
      <c r="F55" s="264">
        <v>6</v>
      </c>
      <c r="G55" s="459">
        <v>8.4745762711864412</v>
      </c>
      <c r="H55" s="459"/>
      <c r="I55" s="458">
        <f t="shared" si="9"/>
        <v>0</v>
      </c>
      <c r="J55" s="267">
        <v>6.25</v>
      </c>
      <c r="K55" s="267"/>
      <c r="L55" s="459">
        <f t="shared" si="10"/>
        <v>0</v>
      </c>
      <c r="M55" s="459">
        <v>0</v>
      </c>
      <c r="N55" s="459"/>
      <c r="O55" s="458">
        <f t="shared" si="11"/>
        <v>0</v>
      </c>
      <c r="P55" s="458">
        <f t="shared" si="8"/>
        <v>0</v>
      </c>
    </row>
    <row r="56" spans="1:16" s="293" customFormat="1" ht="39.950000000000003" customHeight="1">
      <c r="A56" s="290" t="s">
        <v>716</v>
      </c>
      <c r="B56" s="285" t="s">
        <v>717</v>
      </c>
      <c r="C56" s="263" t="s">
        <v>663</v>
      </c>
      <c r="D56" s="258" t="s">
        <v>2</v>
      </c>
      <c r="E56" s="264"/>
      <c r="F56" s="264">
        <v>12</v>
      </c>
      <c r="G56" s="459">
        <v>20.574999999999999</v>
      </c>
      <c r="H56" s="459"/>
      <c r="I56" s="458">
        <f t="shared" si="9"/>
        <v>0</v>
      </c>
      <c r="J56" s="267">
        <v>2.04</v>
      </c>
      <c r="K56" s="267"/>
      <c r="L56" s="459">
        <f t="shared" si="10"/>
        <v>0</v>
      </c>
      <c r="M56" s="459">
        <v>0</v>
      </c>
      <c r="N56" s="459"/>
      <c r="O56" s="458">
        <f t="shared" si="11"/>
        <v>0</v>
      </c>
      <c r="P56" s="458">
        <f t="shared" si="8"/>
        <v>0</v>
      </c>
    </row>
    <row r="57" spans="1:16" s="293" customFormat="1" ht="39.950000000000003" customHeight="1">
      <c r="A57" s="290" t="s">
        <v>718</v>
      </c>
      <c r="B57" s="285" t="s">
        <v>719</v>
      </c>
      <c r="C57" s="263" t="s">
        <v>663</v>
      </c>
      <c r="D57" s="258" t="s">
        <v>2</v>
      </c>
      <c r="E57" s="264"/>
      <c r="F57" s="264">
        <v>25</v>
      </c>
      <c r="G57" s="459">
        <v>84.745762711864415</v>
      </c>
      <c r="H57" s="459"/>
      <c r="I57" s="458">
        <f t="shared" si="9"/>
        <v>0</v>
      </c>
      <c r="J57" s="267">
        <v>25</v>
      </c>
      <c r="K57" s="267"/>
      <c r="L57" s="459">
        <f t="shared" si="10"/>
        <v>0</v>
      </c>
      <c r="M57" s="459">
        <v>0</v>
      </c>
      <c r="N57" s="459"/>
      <c r="O57" s="458">
        <f t="shared" si="11"/>
        <v>0</v>
      </c>
      <c r="P57" s="458">
        <f t="shared" si="8"/>
        <v>0</v>
      </c>
    </row>
    <row r="58" spans="1:16" s="293" customFormat="1" ht="39.950000000000003" customHeight="1">
      <c r="A58" s="290" t="s">
        <v>720</v>
      </c>
      <c r="B58" s="285" t="s">
        <v>721</v>
      </c>
      <c r="C58" s="263" t="s">
        <v>663</v>
      </c>
      <c r="D58" s="258" t="s">
        <v>2</v>
      </c>
      <c r="E58" s="264"/>
      <c r="F58" s="264">
        <v>3</v>
      </c>
      <c r="G58" s="459">
        <v>84.745762711864415</v>
      </c>
      <c r="H58" s="459"/>
      <c r="I58" s="458">
        <f t="shared" si="9"/>
        <v>0</v>
      </c>
      <c r="J58" s="267">
        <v>25</v>
      </c>
      <c r="K58" s="267"/>
      <c r="L58" s="459">
        <f t="shared" si="10"/>
        <v>0</v>
      </c>
      <c r="M58" s="459">
        <v>0</v>
      </c>
      <c r="N58" s="459"/>
      <c r="O58" s="458">
        <f t="shared" si="11"/>
        <v>0</v>
      </c>
      <c r="P58" s="458">
        <f t="shared" si="8"/>
        <v>0</v>
      </c>
    </row>
    <row r="59" spans="1:16" s="293" customFormat="1" ht="39.950000000000003" customHeight="1">
      <c r="A59" s="290" t="s">
        <v>722</v>
      </c>
      <c r="B59" s="285" t="s">
        <v>723</v>
      </c>
      <c r="C59" s="263" t="s">
        <v>663</v>
      </c>
      <c r="D59" s="258" t="s">
        <v>2</v>
      </c>
      <c r="E59" s="264"/>
      <c r="F59" s="264">
        <v>18</v>
      </c>
      <c r="G59" s="459">
        <v>3029.27277777777</v>
      </c>
      <c r="H59" s="459"/>
      <c r="I59" s="458">
        <f t="shared" si="9"/>
        <v>0</v>
      </c>
      <c r="J59" s="267">
        <v>48</v>
      </c>
      <c r="K59" s="267"/>
      <c r="L59" s="459">
        <f t="shared" si="10"/>
        <v>0</v>
      </c>
      <c r="M59" s="459">
        <v>0</v>
      </c>
      <c r="N59" s="459"/>
      <c r="O59" s="458">
        <f t="shared" si="11"/>
        <v>0</v>
      </c>
      <c r="P59" s="458">
        <f t="shared" si="8"/>
        <v>0</v>
      </c>
    </row>
    <row r="60" spans="1:16" s="293" customFormat="1" ht="39.950000000000003" customHeight="1">
      <c r="A60" s="290" t="s">
        <v>724</v>
      </c>
      <c r="B60" s="285" t="s">
        <v>725</v>
      </c>
      <c r="C60" s="263" t="s">
        <v>663</v>
      </c>
      <c r="D60" s="258" t="s">
        <v>2</v>
      </c>
      <c r="E60" s="264"/>
      <c r="F60" s="264">
        <v>18</v>
      </c>
      <c r="G60" s="459">
        <v>1515.63611111111</v>
      </c>
      <c r="H60" s="459"/>
      <c r="I60" s="458">
        <f t="shared" si="9"/>
        <v>0</v>
      </c>
      <c r="J60" s="267">
        <v>48</v>
      </c>
      <c r="K60" s="267"/>
      <c r="L60" s="459">
        <f t="shared" si="10"/>
        <v>0</v>
      </c>
      <c r="M60" s="459">
        <v>0</v>
      </c>
      <c r="N60" s="459"/>
      <c r="O60" s="458">
        <f t="shared" si="11"/>
        <v>0</v>
      </c>
      <c r="P60" s="458">
        <f t="shared" si="8"/>
        <v>0</v>
      </c>
    </row>
    <row r="61" spans="1:16" s="293" customFormat="1" ht="47.25">
      <c r="A61" s="290" t="s">
        <v>726</v>
      </c>
      <c r="B61" s="285" t="s">
        <v>727</v>
      </c>
      <c r="C61" s="263" t="s">
        <v>663</v>
      </c>
      <c r="D61" s="258" t="s">
        <v>2</v>
      </c>
      <c r="E61" s="264"/>
      <c r="F61" s="264">
        <v>18</v>
      </c>
      <c r="G61" s="459">
        <v>169.49152542372883</v>
      </c>
      <c r="H61" s="459"/>
      <c r="I61" s="458">
        <f t="shared" si="9"/>
        <v>0</v>
      </c>
      <c r="J61" s="267">
        <v>62.5</v>
      </c>
      <c r="K61" s="267"/>
      <c r="L61" s="459">
        <f t="shared" si="10"/>
        <v>0</v>
      </c>
      <c r="M61" s="459">
        <v>0</v>
      </c>
      <c r="N61" s="459"/>
      <c r="O61" s="458">
        <f t="shared" si="11"/>
        <v>0</v>
      </c>
      <c r="P61" s="458">
        <f t="shared" si="8"/>
        <v>0</v>
      </c>
    </row>
    <row r="62" spans="1:16" s="239" customFormat="1" ht="49.5">
      <c r="A62" s="234" t="s">
        <v>728</v>
      </c>
      <c r="B62" s="295" t="s">
        <v>729</v>
      </c>
      <c r="C62" s="296" t="s">
        <v>730</v>
      </c>
      <c r="D62" s="236" t="s">
        <v>2</v>
      </c>
      <c r="E62" s="297"/>
      <c r="F62" s="237">
        <v>7</v>
      </c>
      <c r="G62" s="459">
        <v>281.15142857142803</v>
      </c>
      <c r="H62" s="459"/>
      <c r="I62" s="458">
        <f t="shared" si="9"/>
        <v>0</v>
      </c>
      <c r="J62" s="267">
        <v>18.36</v>
      </c>
      <c r="K62" s="267"/>
      <c r="L62" s="459">
        <f t="shared" si="10"/>
        <v>0</v>
      </c>
      <c r="M62" s="459">
        <v>13.922857142857101</v>
      </c>
      <c r="N62" s="459"/>
      <c r="O62" s="458">
        <f t="shared" si="11"/>
        <v>0</v>
      </c>
      <c r="P62" s="458">
        <f t="shared" si="8"/>
        <v>0</v>
      </c>
    </row>
    <row r="63" spans="1:16" ht="17.25" customHeight="1">
      <c r="A63" s="268"/>
      <c r="B63" s="268" t="s">
        <v>661</v>
      </c>
      <c r="C63" s="269"/>
      <c r="D63" s="270"/>
      <c r="E63" s="271"/>
      <c r="F63" s="272"/>
      <c r="G63" s="273"/>
      <c r="H63" s="273"/>
      <c r="I63" s="273">
        <f>SUM(I45:I62)</f>
        <v>0</v>
      </c>
      <c r="J63" s="272"/>
      <c r="K63" s="272"/>
      <c r="L63" s="273">
        <f>SUM(L45:L62)</f>
        <v>0</v>
      </c>
      <c r="M63" s="273"/>
      <c r="N63" s="273"/>
      <c r="O63" s="273">
        <f>SUM(O45:O62)</f>
        <v>0</v>
      </c>
      <c r="P63" s="273">
        <f>SUM(P45:P62)</f>
        <v>0</v>
      </c>
    </row>
    <row r="64" spans="1:16" ht="33">
      <c r="A64" s="241"/>
      <c r="B64" s="240" t="s">
        <v>674</v>
      </c>
      <c r="C64" s="242"/>
      <c r="D64" s="243">
        <v>0.72</v>
      </c>
      <c r="E64" s="274"/>
      <c r="F64" s="244"/>
      <c r="G64" s="245"/>
      <c r="H64" s="245"/>
      <c r="I64" s="245"/>
      <c r="J64" s="244"/>
      <c r="K64" s="244"/>
      <c r="L64" s="245"/>
      <c r="M64" s="245"/>
      <c r="N64" s="245"/>
      <c r="O64" s="245"/>
      <c r="P64" s="245">
        <f>L63*D64</f>
        <v>0</v>
      </c>
    </row>
    <row r="65" spans="1:251" ht="17.25" customHeight="1">
      <c r="A65" s="268"/>
      <c r="B65" s="268" t="s">
        <v>661</v>
      </c>
      <c r="C65" s="269"/>
      <c r="D65" s="270"/>
      <c r="E65" s="271"/>
      <c r="F65" s="272"/>
      <c r="G65" s="273"/>
      <c r="H65" s="273"/>
      <c r="I65" s="273"/>
      <c r="J65" s="272"/>
      <c r="K65" s="272"/>
      <c r="L65" s="273"/>
      <c r="M65" s="273"/>
      <c r="N65" s="273"/>
      <c r="O65" s="273"/>
      <c r="P65" s="273">
        <f>P63+P64</f>
        <v>0</v>
      </c>
    </row>
    <row r="66" spans="1:251" ht="33">
      <c r="A66" s="241"/>
      <c r="B66" s="240" t="s">
        <v>675</v>
      </c>
      <c r="C66" s="242"/>
      <c r="D66" s="243">
        <v>0.08</v>
      </c>
      <c r="E66" s="274"/>
      <c r="F66" s="244"/>
      <c r="G66" s="245"/>
      <c r="H66" s="245"/>
      <c r="I66" s="245">
        <f>I45+I46+I47+I52+I59+I60</f>
        <v>0</v>
      </c>
      <c r="J66" s="244"/>
      <c r="K66" s="244"/>
      <c r="L66" s="273"/>
      <c r="M66" s="245"/>
      <c r="N66" s="245"/>
      <c r="O66" s="245"/>
      <c r="P66" s="245">
        <f>(P65-I66)*D66</f>
        <v>0</v>
      </c>
    </row>
    <row r="67" spans="1:251" ht="19.5" customHeight="1">
      <c r="A67" s="246"/>
      <c r="B67" s="246" t="s">
        <v>731</v>
      </c>
      <c r="C67" s="247"/>
      <c r="D67" s="248"/>
      <c r="E67" s="275"/>
      <c r="F67" s="249"/>
      <c r="G67" s="250"/>
      <c r="H67" s="250"/>
      <c r="I67" s="250"/>
      <c r="J67" s="249"/>
      <c r="K67" s="249"/>
      <c r="L67" s="250"/>
      <c r="M67" s="250"/>
      <c r="N67" s="250"/>
      <c r="O67" s="250"/>
      <c r="P67" s="250">
        <f>SUM(P65:P66)</f>
        <v>0</v>
      </c>
    </row>
    <row r="68" spans="1:251" s="284" customFormat="1" ht="22.5" customHeight="1">
      <c r="A68" s="276"/>
      <c r="B68" s="277" t="s">
        <v>146</v>
      </c>
      <c r="C68" s="278"/>
      <c r="D68" s="279"/>
      <c r="E68" s="280"/>
      <c r="F68" s="281"/>
      <c r="G68" s="282"/>
      <c r="H68" s="282"/>
      <c r="I68" s="282"/>
      <c r="J68" s="282"/>
      <c r="K68" s="282"/>
      <c r="L68" s="282"/>
      <c r="M68" s="282"/>
      <c r="N68" s="282"/>
      <c r="O68" s="283"/>
      <c r="P68" s="283"/>
    </row>
    <row r="69" spans="1:251" s="293" customFormat="1" ht="39.950000000000003" customHeight="1">
      <c r="A69" s="290" t="s">
        <v>659</v>
      </c>
      <c r="B69" s="298" t="s">
        <v>732</v>
      </c>
      <c r="C69" s="263" t="s">
        <v>733</v>
      </c>
      <c r="D69" s="261" t="s">
        <v>734</v>
      </c>
      <c r="E69" s="264"/>
      <c r="F69" s="264">
        <v>1300</v>
      </c>
      <c r="G69" s="459">
        <v>1.3962000000000001</v>
      </c>
      <c r="H69" s="459"/>
      <c r="I69" s="458">
        <f>F69*H69</f>
        <v>0</v>
      </c>
      <c r="J69" s="267">
        <v>0.874</v>
      </c>
      <c r="K69" s="267"/>
      <c r="L69" s="459">
        <f>F69*K69</f>
        <v>0</v>
      </c>
      <c r="M69" s="459">
        <v>0</v>
      </c>
      <c r="N69" s="459"/>
      <c r="O69" s="458">
        <f>F69*N69</f>
        <v>0</v>
      </c>
      <c r="P69" s="458">
        <f>O69+L69+I69</f>
        <v>0</v>
      </c>
    </row>
    <row r="70" spans="1:251" s="2" customFormat="1">
      <c r="A70" s="315"/>
      <c r="B70" s="299" t="s">
        <v>732</v>
      </c>
      <c r="C70" s="316"/>
      <c r="D70" s="292" t="s">
        <v>734</v>
      </c>
      <c r="E70" s="164"/>
      <c r="F70" s="164">
        <v>1339</v>
      </c>
      <c r="G70" s="164"/>
      <c r="H70" s="164"/>
      <c r="I70" s="458">
        <f t="shared" ref="I70:I78" si="12">F70*H70</f>
        <v>0</v>
      </c>
      <c r="J70" s="164"/>
      <c r="K70" s="164"/>
      <c r="L70" s="459">
        <f t="shared" ref="L70:L78" si="13">F70*K70</f>
        <v>0</v>
      </c>
      <c r="M70" s="164"/>
      <c r="N70" s="164"/>
      <c r="O70" s="458">
        <f t="shared" ref="O70:O78" si="14">F70*N70</f>
        <v>0</v>
      </c>
      <c r="P70" s="217"/>
    </row>
    <row r="71" spans="1:251" s="293" customFormat="1" ht="39.950000000000003" customHeight="1">
      <c r="A71" s="290" t="s">
        <v>660</v>
      </c>
      <c r="B71" s="300" t="s">
        <v>735</v>
      </c>
      <c r="C71" s="263" t="s">
        <v>733</v>
      </c>
      <c r="D71" s="261" t="s">
        <v>734</v>
      </c>
      <c r="E71" s="264"/>
      <c r="F71" s="264">
        <v>7500</v>
      </c>
      <c r="G71" s="459">
        <v>1.5712999999999999</v>
      </c>
      <c r="H71" s="459"/>
      <c r="I71" s="458">
        <f t="shared" si="12"/>
        <v>0</v>
      </c>
      <c r="J71" s="267">
        <v>0.874</v>
      </c>
      <c r="K71" s="267"/>
      <c r="L71" s="459">
        <f t="shared" si="13"/>
        <v>0</v>
      </c>
      <c r="M71" s="459">
        <v>0</v>
      </c>
      <c r="N71" s="459"/>
      <c r="O71" s="458">
        <f t="shared" si="14"/>
        <v>0</v>
      </c>
      <c r="P71" s="458">
        <f>O71+L71+I71</f>
        <v>0</v>
      </c>
    </row>
    <row r="72" spans="1:251" s="2" customFormat="1">
      <c r="A72" s="315"/>
      <c r="B72" s="299" t="s">
        <v>990</v>
      </c>
      <c r="C72" s="316"/>
      <c r="D72" s="292" t="s">
        <v>734</v>
      </c>
      <c r="E72" s="164"/>
      <c r="F72" s="164">
        <v>7725</v>
      </c>
      <c r="G72" s="164"/>
      <c r="H72" s="164"/>
      <c r="I72" s="458">
        <f t="shared" si="12"/>
        <v>0</v>
      </c>
      <c r="J72" s="164"/>
      <c r="K72" s="164"/>
      <c r="L72" s="459">
        <f t="shared" si="13"/>
        <v>0</v>
      </c>
      <c r="M72" s="164"/>
      <c r="N72" s="164"/>
      <c r="O72" s="458">
        <f t="shared" si="14"/>
        <v>0</v>
      </c>
      <c r="P72" s="217"/>
    </row>
    <row r="73" spans="1:251" s="293" customFormat="1" ht="33">
      <c r="A73" s="290" t="s">
        <v>701</v>
      </c>
      <c r="B73" s="301" t="s">
        <v>736</v>
      </c>
      <c r="C73" s="263" t="s">
        <v>737</v>
      </c>
      <c r="D73" s="454" t="s">
        <v>734</v>
      </c>
      <c r="E73" s="264"/>
      <c r="F73" s="264">
        <v>1500</v>
      </c>
      <c r="G73" s="459">
        <v>7.2068000000000003</v>
      </c>
      <c r="H73" s="459"/>
      <c r="I73" s="458">
        <f t="shared" si="12"/>
        <v>0</v>
      </c>
      <c r="J73" s="267">
        <v>1.0580000000000001</v>
      </c>
      <c r="K73" s="267"/>
      <c r="L73" s="459">
        <f t="shared" si="13"/>
        <v>0</v>
      </c>
      <c r="M73" s="459">
        <v>1.2800000000000001E-2</v>
      </c>
      <c r="N73" s="459"/>
      <c r="O73" s="458">
        <f t="shared" si="14"/>
        <v>0</v>
      </c>
      <c r="P73" s="458">
        <f>O73+L73+I73</f>
        <v>0</v>
      </c>
    </row>
    <row r="74" spans="1:251" s="2" customFormat="1">
      <c r="A74" s="315"/>
      <c r="B74" s="302" t="s">
        <v>738</v>
      </c>
      <c r="C74" s="316"/>
      <c r="D74" s="292" t="s">
        <v>734</v>
      </c>
      <c r="E74" s="164"/>
      <c r="F74" s="164">
        <v>1530</v>
      </c>
      <c r="G74" s="164"/>
      <c r="H74" s="164"/>
      <c r="I74" s="458">
        <f t="shared" si="12"/>
        <v>0</v>
      </c>
      <c r="J74" s="164"/>
      <c r="K74" s="164"/>
      <c r="L74" s="459">
        <f t="shared" si="13"/>
        <v>0</v>
      </c>
      <c r="M74" s="164"/>
      <c r="N74" s="164"/>
      <c r="O74" s="458">
        <f t="shared" si="14"/>
        <v>0</v>
      </c>
      <c r="P74" s="217"/>
    </row>
    <row r="75" spans="1:251" s="307" customFormat="1" ht="24" customHeight="1">
      <c r="A75" s="286">
        <v>4</v>
      </c>
      <c r="B75" s="303" t="s">
        <v>739</v>
      </c>
      <c r="C75" s="455" t="s">
        <v>740</v>
      </c>
      <c r="D75" s="454" t="s">
        <v>734</v>
      </c>
      <c r="E75" s="304"/>
      <c r="F75" s="305">
        <v>2000</v>
      </c>
      <c r="G75" s="459">
        <v>5.2824</v>
      </c>
      <c r="H75" s="459"/>
      <c r="I75" s="458">
        <f t="shared" si="12"/>
        <v>0</v>
      </c>
      <c r="J75" s="267">
        <v>0.78200000000000003</v>
      </c>
      <c r="K75" s="267"/>
      <c r="L75" s="459">
        <f t="shared" si="13"/>
        <v>0</v>
      </c>
      <c r="M75" s="459">
        <v>2.12E-2</v>
      </c>
      <c r="N75" s="459"/>
      <c r="O75" s="458">
        <f t="shared" si="14"/>
        <v>0</v>
      </c>
      <c r="P75" s="458">
        <f>O75+L75+I75</f>
        <v>0</v>
      </c>
      <c r="Q75" s="306"/>
      <c r="R75" s="306"/>
      <c r="S75" s="306"/>
      <c r="T75" s="306"/>
      <c r="U75" s="306"/>
      <c r="V75" s="306"/>
      <c r="W75" s="306"/>
      <c r="X75" s="306"/>
      <c r="Y75" s="306"/>
      <c r="Z75" s="306"/>
      <c r="AA75" s="306"/>
      <c r="AB75" s="306"/>
      <c r="AC75" s="306"/>
      <c r="AD75" s="306"/>
      <c r="AE75" s="306"/>
      <c r="AF75" s="306"/>
      <c r="AG75" s="306"/>
      <c r="AH75" s="306"/>
      <c r="AI75" s="306"/>
      <c r="AJ75" s="306"/>
      <c r="AK75" s="306"/>
      <c r="AL75" s="306"/>
      <c r="AM75" s="306"/>
      <c r="AN75" s="306"/>
      <c r="AO75" s="306"/>
      <c r="AP75" s="306"/>
      <c r="AQ75" s="306"/>
      <c r="AR75" s="306"/>
      <c r="AS75" s="306"/>
      <c r="AT75" s="306"/>
      <c r="AU75" s="306"/>
      <c r="AV75" s="306"/>
      <c r="AW75" s="306"/>
      <c r="AX75" s="306"/>
      <c r="AY75" s="306"/>
      <c r="AZ75" s="306"/>
      <c r="BA75" s="306"/>
      <c r="BB75" s="306"/>
      <c r="BC75" s="306"/>
      <c r="BD75" s="306"/>
      <c r="BE75" s="306"/>
      <c r="BF75" s="306"/>
      <c r="BG75" s="306"/>
      <c r="BH75" s="306"/>
      <c r="BI75" s="306"/>
      <c r="BJ75" s="306"/>
      <c r="BK75" s="306"/>
      <c r="BL75" s="306"/>
      <c r="BM75" s="306"/>
      <c r="BN75" s="306"/>
      <c r="BO75" s="306"/>
      <c r="BP75" s="306"/>
      <c r="BQ75" s="306"/>
      <c r="BR75" s="306"/>
      <c r="BS75" s="306"/>
      <c r="BT75" s="306"/>
      <c r="BU75" s="306"/>
      <c r="BV75" s="306"/>
      <c r="BW75" s="306"/>
      <c r="BX75" s="306"/>
      <c r="BY75" s="306"/>
      <c r="BZ75" s="306"/>
      <c r="CA75" s="306"/>
      <c r="CB75" s="306"/>
      <c r="CC75" s="306"/>
      <c r="CD75" s="306"/>
      <c r="CE75" s="306"/>
      <c r="CF75" s="306"/>
      <c r="CG75" s="306"/>
      <c r="CH75" s="306"/>
      <c r="CI75" s="306"/>
      <c r="CJ75" s="306"/>
      <c r="CK75" s="306"/>
      <c r="CL75" s="306"/>
      <c r="CM75" s="306"/>
      <c r="CN75" s="306"/>
      <c r="CO75" s="306"/>
      <c r="CP75" s="306"/>
      <c r="CQ75" s="306"/>
      <c r="CR75" s="306"/>
      <c r="CS75" s="306"/>
      <c r="CT75" s="306"/>
      <c r="CU75" s="306"/>
      <c r="CV75" s="306"/>
      <c r="CW75" s="306"/>
      <c r="CX75" s="306"/>
      <c r="CY75" s="306"/>
      <c r="CZ75" s="306"/>
      <c r="DA75" s="306"/>
      <c r="DB75" s="306"/>
      <c r="DC75" s="306"/>
      <c r="DD75" s="306"/>
      <c r="DE75" s="306"/>
      <c r="DF75" s="306"/>
      <c r="DG75" s="306"/>
      <c r="DH75" s="306"/>
      <c r="DI75" s="306"/>
      <c r="DJ75" s="306"/>
      <c r="DK75" s="306"/>
      <c r="DL75" s="306"/>
      <c r="DM75" s="306"/>
      <c r="DN75" s="306"/>
      <c r="DO75" s="306"/>
      <c r="DP75" s="306"/>
      <c r="DQ75" s="306"/>
      <c r="DR75" s="306"/>
      <c r="DS75" s="306"/>
      <c r="DT75" s="306"/>
      <c r="DU75" s="306"/>
      <c r="DV75" s="306"/>
      <c r="DW75" s="306"/>
      <c r="DX75" s="306"/>
      <c r="DY75" s="306"/>
      <c r="DZ75" s="306"/>
      <c r="EA75" s="306"/>
      <c r="EB75" s="306"/>
      <c r="EC75" s="306"/>
      <c r="ED75" s="306"/>
      <c r="EE75" s="306"/>
      <c r="EF75" s="306"/>
      <c r="EG75" s="306"/>
      <c r="EH75" s="306"/>
      <c r="EI75" s="306"/>
      <c r="EJ75" s="306"/>
      <c r="EK75" s="306"/>
      <c r="EL75" s="306"/>
      <c r="EM75" s="306"/>
      <c r="EN75" s="306"/>
      <c r="EO75" s="306"/>
      <c r="EP75" s="306"/>
      <c r="EQ75" s="306"/>
      <c r="ER75" s="306"/>
      <c r="ES75" s="306"/>
      <c r="ET75" s="306"/>
      <c r="EU75" s="306"/>
      <c r="EV75" s="306"/>
      <c r="EW75" s="306"/>
      <c r="EX75" s="306"/>
      <c r="EY75" s="306"/>
      <c r="EZ75" s="306"/>
      <c r="FA75" s="306"/>
      <c r="FB75" s="306"/>
      <c r="FC75" s="306"/>
      <c r="FD75" s="306"/>
      <c r="FE75" s="306"/>
      <c r="FF75" s="306"/>
      <c r="FG75" s="306"/>
      <c r="FH75" s="306"/>
      <c r="FI75" s="306"/>
      <c r="FJ75" s="306"/>
      <c r="FK75" s="306"/>
      <c r="FL75" s="306"/>
      <c r="FM75" s="306"/>
      <c r="FN75" s="306"/>
      <c r="FO75" s="306"/>
      <c r="FP75" s="306"/>
      <c r="FQ75" s="306"/>
      <c r="FR75" s="306"/>
      <c r="FS75" s="306"/>
      <c r="FT75" s="306"/>
      <c r="FU75" s="306"/>
      <c r="FV75" s="306"/>
      <c r="FW75" s="306"/>
      <c r="FX75" s="306"/>
      <c r="FY75" s="306"/>
      <c r="FZ75" s="306"/>
      <c r="GA75" s="306"/>
      <c r="GB75" s="306"/>
      <c r="GC75" s="306"/>
      <c r="GD75" s="306"/>
      <c r="GE75" s="306"/>
      <c r="GF75" s="306"/>
      <c r="GG75" s="306"/>
      <c r="GH75" s="306"/>
      <c r="GI75" s="306"/>
      <c r="GJ75" s="306"/>
      <c r="GK75" s="306"/>
      <c r="GL75" s="306"/>
      <c r="GM75" s="306"/>
      <c r="GN75" s="306"/>
      <c r="GO75" s="306"/>
      <c r="GP75" s="306"/>
      <c r="GQ75" s="306"/>
      <c r="GR75" s="306"/>
      <c r="GS75" s="306"/>
      <c r="GT75" s="306"/>
      <c r="GU75" s="306"/>
      <c r="GV75" s="306"/>
      <c r="GW75" s="306"/>
      <c r="GX75" s="306"/>
      <c r="GY75" s="306"/>
      <c r="GZ75" s="306"/>
      <c r="HA75" s="306"/>
      <c r="HB75" s="306"/>
      <c r="HC75" s="306"/>
      <c r="HD75" s="306"/>
      <c r="HE75" s="306"/>
      <c r="HF75" s="306"/>
      <c r="HG75" s="306"/>
      <c r="HH75" s="306"/>
      <c r="HI75" s="306"/>
      <c r="HJ75" s="306"/>
      <c r="HK75" s="306"/>
      <c r="HL75" s="306"/>
      <c r="HM75" s="306"/>
      <c r="HN75" s="306"/>
      <c r="HO75" s="306"/>
      <c r="HP75" s="306"/>
      <c r="HQ75" s="306"/>
      <c r="HR75" s="306"/>
      <c r="HS75" s="306"/>
      <c r="HT75" s="306"/>
      <c r="HU75" s="306"/>
      <c r="HV75" s="306"/>
      <c r="HW75" s="306"/>
      <c r="HX75" s="306"/>
      <c r="HY75" s="306"/>
      <c r="HZ75" s="306"/>
      <c r="IA75" s="306"/>
      <c r="IB75" s="306"/>
      <c r="IC75" s="306"/>
      <c r="ID75" s="306"/>
      <c r="IE75" s="306"/>
      <c r="IF75" s="306"/>
      <c r="IG75" s="306"/>
      <c r="IH75" s="306"/>
      <c r="II75" s="306"/>
      <c r="IJ75" s="306"/>
      <c r="IK75" s="306"/>
      <c r="IL75" s="306"/>
      <c r="IM75" s="306"/>
      <c r="IN75" s="306"/>
      <c r="IO75" s="306"/>
      <c r="IP75" s="306"/>
      <c r="IQ75" s="306"/>
    </row>
    <row r="76" spans="1:251" s="2" customFormat="1">
      <c r="A76" s="315"/>
      <c r="B76" s="302" t="s">
        <v>741</v>
      </c>
      <c r="C76" s="316"/>
      <c r="D76" s="292" t="s">
        <v>734</v>
      </c>
      <c r="E76" s="164"/>
      <c r="F76" s="164">
        <v>2020</v>
      </c>
      <c r="G76" s="164"/>
      <c r="H76" s="164"/>
      <c r="I76" s="458">
        <f t="shared" si="12"/>
        <v>0</v>
      </c>
      <c r="J76" s="164"/>
      <c r="K76" s="164"/>
      <c r="L76" s="459">
        <f t="shared" si="13"/>
        <v>0</v>
      </c>
      <c r="M76" s="164"/>
      <c r="N76" s="164"/>
      <c r="O76" s="458">
        <f t="shared" si="14"/>
        <v>0</v>
      </c>
      <c r="P76" s="217"/>
    </row>
    <row r="77" spans="1:251" s="307" customFormat="1" ht="24" customHeight="1">
      <c r="A77" s="286">
        <v>5</v>
      </c>
      <c r="B77" s="303" t="s">
        <v>742</v>
      </c>
      <c r="C77" s="455" t="s">
        <v>740</v>
      </c>
      <c r="D77" s="454" t="s">
        <v>734</v>
      </c>
      <c r="E77" s="304"/>
      <c r="F77" s="305">
        <v>500</v>
      </c>
      <c r="G77" s="459">
        <v>1.6363000000000001</v>
      </c>
      <c r="H77" s="459"/>
      <c r="I77" s="458">
        <f t="shared" si="12"/>
        <v>0</v>
      </c>
      <c r="J77" s="267">
        <v>0.78200000000000003</v>
      </c>
      <c r="K77" s="267"/>
      <c r="L77" s="459">
        <f t="shared" si="13"/>
        <v>0</v>
      </c>
      <c r="M77" s="459">
        <v>2.12E-2</v>
      </c>
      <c r="N77" s="459"/>
      <c r="O77" s="458">
        <f t="shared" si="14"/>
        <v>0</v>
      </c>
      <c r="P77" s="458">
        <f>O77+L77+I77</f>
        <v>0</v>
      </c>
      <c r="Q77" s="306"/>
      <c r="R77" s="306"/>
      <c r="S77" s="306"/>
      <c r="T77" s="306"/>
      <c r="U77" s="306"/>
      <c r="V77" s="306"/>
      <c r="W77" s="306"/>
      <c r="X77" s="306"/>
      <c r="Y77" s="306"/>
      <c r="Z77" s="306"/>
      <c r="AA77" s="306"/>
      <c r="AB77" s="306"/>
      <c r="AC77" s="306"/>
      <c r="AD77" s="306"/>
      <c r="AE77" s="306"/>
      <c r="AF77" s="306"/>
      <c r="AG77" s="306"/>
      <c r="AH77" s="306"/>
      <c r="AI77" s="306"/>
      <c r="AJ77" s="306"/>
      <c r="AK77" s="306"/>
      <c r="AL77" s="306"/>
      <c r="AM77" s="306"/>
      <c r="AN77" s="306"/>
      <c r="AO77" s="306"/>
      <c r="AP77" s="306"/>
      <c r="AQ77" s="306"/>
      <c r="AR77" s="306"/>
      <c r="AS77" s="306"/>
      <c r="AT77" s="306"/>
      <c r="AU77" s="306"/>
      <c r="AV77" s="306"/>
      <c r="AW77" s="306"/>
      <c r="AX77" s="306"/>
      <c r="AY77" s="306"/>
      <c r="AZ77" s="306"/>
      <c r="BA77" s="306"/>
      <c r="BB77" s="306"/>
      <c r="BC77" s="306"/>
      <c r="BD77" s="306"/>
      <c r="BE77" s="306"/>
      <c r="BF77" s="306"/>
      <c r="BG77" s="306"/>
      <c r="BH77" s="306"/>
      <c r="BI77" s="306"/>
      <c r="BJ77" s="306"/>
      <c r="BK77" s="306"/>
      <c r="BL77" s="306"/>
      <c r="BM77" s="306"/>
      <c r="BN77" s="306"/>
      <c r="BO77" s="306"/>
      <c r="BP77" s="306"/>
      <c r="BQ77" s="306"/>
      <c r="BR77" s="306"/>
      <c r="BS77" s="306"/>
      <c r="BT77" s="306"/>
      <c r="BU77" s="306"/>
      <c r="BV77" s="306"/>
      <c r="BW77" s="306"/>
      <c r="BX77" s="306"/>
      <c r="BY77" s="306"/>
      <c r="BZ77" s="306"/>
      <c r="CA77" s="306"/>
      <c r="CB77" s="306"/>
      <c r="CC77" s="306"/>
      <c r="CD77" s="306"/>
      <c r="CE77" s="306"/>
      <c r="CF77" s="306"/>
      <c r="CG77" s="306"/>
      <c r="CH77" s="306"/>
      <c r="CI77" s="306"/>
      <c r="CJ77" s="306"/>
      <c r="CK77" s="306"/>
      <c r="CL77" s="306"/>
      <c r="CM77" s="306"/>
      <c r="CN77" s="306"/>
      <c r="CO77" s="306"/>
      <c r="CP77" s="306"/>
      <c r="CQ77" s="306"/>
      <c r="CR77" s="306"/>
      <c r="CS77" s="306"/>
      <c r="CT77" s="306"/>
      <c r="CU77" s="306"/>
      <c r="CV77" s="306"/>
      <c r="CW77" s="306"/>
      <c r="CX77" s="306"/>
      <c r="CY77" s="306"/>
      <c r="CZ77" s="306"/>
      <c r="DA77" s="306"/>
      <c r="DB77" s="306"/>
      <c r="DC77" s="306"/>
      <c r="DD77" s="306"/>
      <c r="DE77" s="306"/>
      <c r="DF77" s="306"/>
      <c r="DG77" s="306"/>
      <c r="DH77" s="306"/>
      <c r="DI77" s="306"/>
      <c r="DJ77" s="306"/>
      <c r="DK77" s="306"/>
      <c r="DL77" s="306"/>
      <c r="DM77" s="306"/>
      <c r="DN77" s="306"/>
      <c r="DO77" s="306"/>
      <c r="DP77" s="306"/>
      <c r="DQ77" s="306"/>
      <c r="DR77" s="306"/>
      <c r="DS77" s="306"/>
      <c r="DT77" s="306"/>
      <c r="DU77" s="306"/>
      <c r="DV77" s="306"/>
      <c r="DW77" s="306"/>
      <c r="DX77" s="306"/>
      <c r="DY77" s="306"/>
      <c r="DZ77" s="306"/>
      <c r="EA77" s="306"/>
      <c r="EB77" s="306"/>
      <c r="EC77" s="306"/>
      <c r="ED77" s="306"/>
      <c r="EE77" s="306"/>
      <c r="EF77" s="306"/>
      <c r="EG77" s="306"/>
      <c r="EH77" s="306"/>
      <c r="EI77" s="306"/>
      <c r="EJ77" s="306"/>
      <c r="EK77" s="306"/>
      <c r="EL77" s="306"/>
      <c r="EM77" s="306"/>
      <c r="EN77" s="306"/>
      <c r="EO77" s="306"/>
      <c r="EP77" s="306"/>
      <c r="EQ77" s="306"/>
      <c r="ER77" s="306"/>
      <c r="ES77" s="306"/>
      <c r="ET77" s="306"/>
      <c r="EU77" s="306"/>
      <c r="EV77" s="306"/>
      <c r="EW77" s="306"/>
      <c r="EX77" s="306"/>
      <c r="EY77" s="306"/>
      <c r="EZ77" s="306"/>
      <c r="FA77" s="306"/>
      <c r="FB77" s="306"/>
      <c r="FC77" s="306"/>
      <c r="FD77" s="306"/>
      <c r="FE77" s="306"/>
      <c r="FF77" s="306"/>
      <c r="FG77" s="306"/>
      <c r="FH77" s="306"/>
      <c r="FI77" s="306"/>
      <c r="FJ77" s="306"/>
      <c r="FK77" s="306"/>
      <c r="FL77" s="306"/>
      <c r="FM77" s="306"/>
      <c r="FN77" s="306"/>
      <c r="FO77" s="306"/>
      <c r="FP77" s="306"/>
      <c r="FQ77" s="306"/>
      <c r="FR77" s="306"/>
      <c r="FS77" s="306"/>
      <c r="FT77" s="306"/>
      <c r="FU77" s="306"/>
      <c r="FV77" s="306"/>
      <c r="FW77" s="306"/>
      <c r="FX77" s="306"/>
      <c r="FY77" s="306"/>
      <c r="FZ77" s="306"/>
      <c r="GA77" s="306"/>
      <c r="GB77" s="306"/>
      <c r="GC77" s="306"/>
      <c r="GD77" s="306"/>
      <c r="GE77" s="306"/>
      <c r="GF77" s="306"/>
      <c r="GG77" s="306"/>
      <c r="GH77" s="306"/>
      <c r="GI77" s="306"/>
      <c r="GJ77" s="306"/>
      <c r="GK77" s="306"/>
      <c r="GL77" s="306"/>
      <c r="GM77" s="306"/>
      <c r="GN77" s="306"/>
      <c r="GO77" s="306"/>
      <c r="GP77" s="306"/>
      <c r="GQ77" s="306"/>
      <c r="GR77" s="306"/>
      <c r="GS77" s="306"/>
      <c r="GT77" s="306"/>
      <c r="GU77" s="306"/>
      <c r="GV77" s="306"/>
      <c r="GW77" s="306"/>
      <c r="GX77" s="306"/>
      <c r="GY77" s="306"/>
      <c r="GZ77" s="306"/>
      <c r="HA77" s="306"/>
      <c r="HB77" s="306"/>
      <c r="HC77" s="306"/>
      <c r="HD77" s="306"/>
      <c r="HE77" s="306"/>
      <c r="HF77" s="306"/>
      <c r="HG77" s="306"/>
      <c r="HH77" s="306"/>
      <c r="HI77" s="306"/>
      <c r="HJ77" s="306"/>
      <c r="HK77" s="306"/>
      <c r="HL77" s="306"/>
      <c r="HM77" s="306"/>
      <c r="HN77" s="306"/>
      <c r="HO77" s="306"/>
      <c r="HP77" s="306"/>
      <c r="HQ77" s="306"/>
      <c r="HR77" s="306"/>
      <c r="HS77" s="306"/>
      <c r="HT77" s="306"/>
      <c r="HU77" s="306"/>
      <c r="HV77" s="306"/>
      <c r="HW77" s="306"/>
      <c r="HX77" s="306"/>
      <c r="HY77" s="306"/>
      <c r="HZ77" s="306"/>
      <c r="IA77" s="306"/>
      <c r="IB77" s="306"/>
      <c r="IC77" s="306"/>
      <c r="ID77" s="306"/>
      <c r="IE77" s="306"/>
      <c r="IF77" s="306"/>
      <c r="IG77" s="306"/>
      <c r="IH77" s="306"/>
      <c r="II77" s="306"/>
      <c r="IJ77" s="306"/>
      <c r="IK77" s="306"/>
      <c r="IL77" s="306"/>
      <c r="IM77" s="306"/>
      <c r="IN77" s="306"/>
      <c r="IO77" s="306"/>
      <c r="IP77" s="306"/>
      <c r="IQ77" s="306"/>
    </row>
    <row r="78" spans="1:251" s="2" customFormat="1">
      <c r="A78" s="315"/>
      <c r="B78" s="302" t="s">
        <v>583</v>
      </c>
      <c r="C78" s="316"/>
      <c r="D78" s="292" t="s">
        <v>734</v>
      </c>
      <c r="E78" s="164"/>
      <c r="F78" s="164">
        <v>505</v>
      </c>
      <c r="G78" s="164"/>
      <c r="H78" s="164"/>
      <c r="I78" s="458">
        <f t="shared" si="12"/>
        <v>0</v>
      </c>
      <c r="J78" s="164"/>
      <c r="K78" s="164"/>
      <c r="L78" s="459">
        <f t="shared" si="13"/>
        <v>0</v>
      </c>
      <c r="M78" s="164"/>
      <c r="N78" s="164"/>
      <c r="O78" s="458">
        <f t="shared" si="14"/>
        <v>0</v>
      </c>
      <c r="P78" s="217"/>
    </row>
    <row r="79" spans="1:251" ht="17.25" customHeight="1">
      <c r="A79" s="234"/>
      <c r="B79" s="268" t="s">
        <v>661</v>
      </c>
      <c r="C79" s="454"/>
      <c r="D79" s="236"/>
      <c r="E79" s="297"/>
      <c r="F79" s="237"/>
      <c r="G79" s="237"/>
      <c r="H79" s="237"/>
      <c r="I79" s="237">
        <f>SUM(I69:I77)</f>
        <v>0</v>
      </c>
      <c r="J79" s="238"/>
      <c r="K79" s="238"/>
      <c r="L79" s="237">
        <f>SUM(L69:L77)</f>
        <v>0</v>
      </c>
      <c r="M79" s="237"/>
      <c r="N79" s="237"/>
      <c r="O79" s="237">
        <f>SUM(O69:O77)</f>
        <v>0</v>
      </c>
      <c r="P79" s="237">
        <f>SUM(P69:P77)</f>
        <v>0</v>
      </c>
    </row>
    <row r="80" spans="1:251" ht="33">
      <c r="A80" s="241"/>
      <c r="B80" s="240" t="s">
        <v>743</v>
      </c>
      <c r="C80" s="242"/>
      <c r="D80" s="243">
        <v>0.65</v>
      </c>
      <c r="E80" s="274"/>
      <c r="F80" s="244"/>
      <c r="G80" s="245"/>
      <c r="H80" s="245"/>
      <c r="I80" s="245"/>
      <c r="J80" s="244"/>
      <c r="K80" s="244"/>
      <c r="L80" s="245"/>
      <c r="M80" s="245"/>
      <c r="N80" s="245"/>
      <c r="O80" s="245"/>
      <c r="P80" s="245">
        <f>L79*D80</f>
        <v>0</v>
      </c>
    </row>
    <row r="81" spans="1:16" ht="17.25" customHeight="1">
      <c r="A81" s="268"/>
      <c r="B81" s="268" t="s">
        <v>661</v>
      </c>
      <c r="C81" s="269"/>
      <c r="D81" s="270"/>
      <c r="E81" s="271"/>
      <c r="F81" s="272"/>
      <c r="G81" s="273"/>
      <c r="H81" s="273"/>
      <c r="I81" s="273"/>
      <c r="J81" s="272"/>
      <c r="K81" s="272"/>
      <c r="L81" s="273"/>
      <c r="M81" s="273"/>
      <c r="N81" s="273"/>
      <c r="O81" s="273"/>
      <c r="P81" s="273">
        <f>P79+P80</f>
        <v>0</v>
      </c>
    </row>
    <row r="82" spans="1:16">
      <c r="A82" s="241"/>
      <c r="B82" s="240" t="s">
        <v>744</v>
      </c>
      <c r="C82" s="242"/>
      <c r="D82" s="243">
        <v>0.08</v>
      </c>
      <c r="E82" s="274"/>
      <c r="F82" s="244"/>
      <c r="G82" s="245"/>
      <c r="H82" s="245"/>
      <c r="I82" s="245"/>
      <c r="J82" s="244"/>
      <c r="K82" s="244"/>
      <c r="L82" s="273"/>
      <c r="M82" s="245"/>
      <c r="N82" s="245"/>
      <c r="O82" s="245"/>
      <c r="P82" s="245">
        <f>P81*D82</f>
        <v>0</v>
      </c>
    </row>
    <row r="83" spans="1:16" ht="17.25" customHeight="1">
      <c r="A83" s="246"/>
      <c r="B83" s="246" t="s">
        <v>745</v>
      </c>
      <c r="C83" s="247"/>
      <c r="D83" s="248"/>
      <c r="E83" s="275"/>
      <c r="F83" s="249"/>
      <c r="G83" s="250"/>
      <c r="H83" s="250"/>
      <c r="I83" s="250"/>
      <c r="J83" s="249"/>
      <c r="K83" s="249"/>
      <c r="L83" s="250"/>
      <c r="M83" s="250"/>
      <c r="N83" s="250"/>
      <c r="O83" s="250"/>
      <c r="P83" s="250">
        <f>SUM(P81:P82)</f>
        <v>0</v>
      </c>
    </row>
    <row r="84" spans="1:16" ht="17.25" customHeight="1">
      <c r="A84" s="246"/>
      <c r="B84" s="246" t="s">
        <v>746</v>
      </c>
      <c r="C84" s="247"/>
      <c r="D84" s="248"/>
      <c r="E84" s="275"/>
      <c r="F84" s="249"/>
      <c r="G84" s="250"/>
      <c r="H84" s="250"/>
      <c r="I84" s="250"/>
      <c r="J84" s="249"/>
      <c r="K84" s="249"/>
      <c r="L84" s="250"/>
      <c r="M84" s="250"/>
      <c r="N84" s="250"/>
      <c r="O84" s="250"/>
      <c r="P84" s="250">
        <f>P83+P67+P43+P22</f>
        <v>0</v>
      </c>
    </row>
  </sheetData>
  <autoFilter ref="A5:P84">
    <filterColumn colId="7"/>
    <filterColumn colId="10"/>
    <filterColumn colId="13"/>
  </autoFilter>
  <mergeCells count="11">
    <mergeCell ref="A6:P6"/>
    <mergeCell ref="A2:P2"/>
    <mergeCell ref="A3:A4"/>
    <mergeCell ref="B3:B4"/>
    <mergeCell ref="C3:C4"/>
    <mergeCell ref="D3:D4"/>
    <mergeCell ref="E3:F3"/>
    <mergeCell ref="G3:I3"/>
    <mergeCell ref="J3:L3"/>
    <mergeCell ref="M3:O3"/>
    <mergeCell ref="P3:P4"/>
  </mergeCells>
  <conditionalFormatting sqref="B70">
    <cfRule type="duplicateValues" dxfId="4" priority="5"/>
  </conditionalFormatting>
  <conditionalFormatting sqref="B72">
    <cfRule type="duplicateValues" dxfId="3" priority="4"/>
  </conditionalFormatting>
  <conditionalFormatting sqref="B74">
    <cfRule type="duplicateValues" dxfId="2" priority="3"/>
  </conditionalFormatting>
  <conditionalFormatting sqref="B76">
    <cfRule type="duplicateValues" dxfId="1" priority="2"/>
  </conditionalFormatting>
  <conditionalFormatting sqref="B78">
    <cfRule type="duplicateValues" dxfId="0" priority="1"/>
  </conditionalFormatting>
  <printOptions horizontalCentered="1"/>
  <pageMargins left="0.45" right="0.25" top="0.45" bottom="0.4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კრებსითი</vt:lpstr>
      <vt:lpstr>დემონტაჟი</vt:lpstr>
      <vt:lpstr>I ბლოკი</vt:lpstr>
      <vt:lpstr>II ბლოკი</vt:lpstr>
      <vt:lpstr>III ბლოკი</vt:lpstr>
      <vt:lpstr>IV ბლოკი</vt:lpstr>
      <vt:lpstr>დენდ</vt:lpstr>
      <vt:lpstr>ვიდე</vt:lpstr>
      <vt:lpstr>'I ბლოკი'!Print_Area</vt:lpstr>
      <vt:lpstr>'II ბლოკი'!Print_Area</vt:lpstr>
      <vt:lpstr>'III ბლოკი'!Print_Area</vt:lpstr>
      <vt:lpstr>'IV ბლოკი'!Print_Area</vt:lpstr>
      <vt:lpstr>დემონტაჟი!Print_Area</vt:lpstr>
      <vt:lpstr>დენდ!Print_Area</vt:lpstr>
      <vt:lpstr>ვიდე!Print_Area</vt:lpstr>
      <vt:lpstr>კრებსითი!Print_Area</vt:lpstr>
      <vt:lpstr>დენდ!Print_Titles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Natsvlishvili</dc:creator>
  <cp:lastModifiedBy>Windows User</cp:lastModifiedBy>
  <cp:lastPrinted>2021-06-02T12:40:31Z</cp:lastPrinted>
  <dcterms:created xsi:type="dcterms:W3CDTF">2019-06-18T11:02:39Z</dcterms:created>
  <dcterms:modified xsi:type="dcterms:W3CDTF">2021-06-08T12:24:12Z</dcterms:modified>
</cp:coreProperties>
</file>